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ichal.supola\Downloads\"/>
    </mc:Choice>
  </mc:AlternateContent>
  <xr:revisionPtr revIDLastSave="0" documentId="13_ncr:1_{00EEF6DB-53AB-4A5E-9018-16339464EBF7}" xr6:coauthVersionLast="47" xr6:coauthVersionMax="47" xr10:uidLastSave="{00000000-0000-0000-0000-000000000000}"/>
  <bookViews>
    <workbookView xWindow="-57720" yWindow="-120" windowWidth="57840" windowHeight="31920" activeTab="1" xr2:uid="{00000000-000D-0000-FFFF-FFFF00000000}"/>
  </bookViews>
  <sheets>
    <sheet name="Rekapitulace stavby" sheetId="1" r:id="rId1"/>
    <sheet name="Stoupačka 2,3,4" sheetId="2" r:id="rId2"/>
    <sheet name="Stoupačka 8-15" sheetId="3" r:id="rId3"/>
  </sheets>
  <definedNames>
    <definedName name="_xlnm._FilterDatabase" localSheetId="1" hidden="1">'Stoupačka 2,3,4'!$C$119:$K$155</definedName>
    <definedName name="_xlnm._FilterDatabase" localSheetId="2" hidden="1">'Stoupačka 8-15'!$C$119:$K$156</definedName>
    <definedName name="_xlnm.Print_Titles" localSheetId="0">'Rekapitulace stavby'!$92:$92</definedName>
    <definedName name="_xlnm.Print_Titles" localSheetId="1">'Stoupačka 2,3,4'!$119:$119</definedName>
    <definedName name="_xlnm.Print_Titles" localSheetId="2">'Stoupačka 8-15'!$119:$119</definedName>
    <definedName name="_xlnm.Print_Area" localSheetId="0">'Rekapitulace stavby'!$D$4:$AO$76,'Rekapitulace stavby'!$C$82:$AQ$97</definedName>
    <definedName name="_xlnm.Print_Area" localSheetId="1">'Stoupačka 2,3,4'!$C$4:$J$76,'Stoupačka 2,3,4'!$C$82:$J$101,'Stoupačka 2,3,4'!$C$107:$J$155</definedName>
    <definedName name="_xlnm.Print_Area" localSheetId="2">'Stoupačka 8-15'!$C$4:$J$76,'Stoupačka 8-15'!$C$82:$J$101,'Stoupačka 8-15'!$C$107:$J$156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3" l="1"/>
  <c r="F116" i="3"/>
  <c r="F91" i="3"/>
  <c r="F116" i="2"/>
  <c r="F91" i="2"/>
  <c r="L89" i="1"/>
  <c r="J37" i="3"/>
  <c r="J36" i="3"/>
  <c r="AY96" i="1" s="1"/>
  <c r="J35" i="3"/>
  <c r="AX96" i="1" s="1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4" i="3"/>
  <c r="E112" i="3"/>
  <c r="F89" i="3"/>
  <c r="J24" i="3"/>
  <c r="E24" i="3"/>
  <c r="J92" i="3" s="1"/>
  <c r="J23" i="3"/>
  <c r="J21" i="3"/>
  <c r="E21" i="3"/>
  <c r="J116" i="3"/>
  <c r="J20" i="3"/>
  <c r="J18" i="3"/>
  <c r="E18" i="3"/>
  <c r="F117" i="3"/>
  <c r="J17" i="3"/>
  <c r="J114" i="3"/>
  <c r="E7" i="3"/>
  <c r="E85" i="3"/>
  <c r="J37" i="2"/>
  <c r="J36" i="2"/>
  <c r="AY95" i="1"/>
  <c r="J35" i="2"/>
  <c r="AX95" i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F34" i="2" s="1"/>
  <c r="BA95" i="1" s="1"/>
  <c r="T123" i="2"/>
  <c r="R123" i="2"/>
  <c r="P123" i="2"/>
  <c r="F114" i="2"/>
  <c r="E112" i="2"/>
  <c r="F89" i="2"/>
  <c r="E87" i="2"/>
  <c r="J24" i="2"/>
  <c r="E24" i="2"/>
  <c r="J117" i="2"/>
  <c r="J23" i="2"/>
  <c r="J21" i="2"/>
  <c r="E21" i="2"/>
  <c r="J91" i="2"/>
  <c r="J20" i="2"/>
  <c r="J18" i="2"/>
  <c r="E18" i="2"/>
  <c r="F92" i="2" s="1"/>
  <c r="J17" i="2"/>
  <c r="J114" i="2"/>
  <c r="E7" i="2"/>
  <c r="E110" i="2" s="1"/>
  <c r="L90" i="1"/>
  <c r="AM90" i="1"/>
  <c r="AM89" i="1"/>
  <c r="L87" i="1"/>
  <c r="L85" i="1"/>
  <c r="BK153" i="2"/>
  <c r="BK139" i="2"/>
  <c r="J141" i="2"/>
  <c r="J153" i="2"/>
  <c r="BK146" i="2"/>
  <c r="BK136" i="2"/>
  <c r="BK128" i="2"/>
  <c r="BK150" i="2"/>
  <c r="J142" i="2"/>
  <c r="BK132" i="2"/>
  <c r="AS94" i="1"/>
  <c r="J154" i="2"/>
  <c r="BK143" i="2"/>
  <c r="BK140" i="2"/>
  <c r="BK137" i="2"/>
  <c r="J155" i="3"/>
  <c r="J148" i="3"/>
  <c r="J145" i="3"/>
  <c r="BK138" i="3"/>
  <c r="BK127" i="3"/>
  <c r="J156" i="3"/>
  <c r="BK151" i="3"/>
  <c r="BK146" i="3"/>
  <c r="BK137" i="3"/>
  <c r="BK131" i="3"/>
  <c r="BK155" i="3"/>
  <c r="BK143" i="3"/>
  <c r="J139" i="3"/>
  <c r="J153" i="3"/>
  <c r="J143" i="3"/>
  <c r="BK134" i="3"/>
  <c r="J132" i="3"/>
  <c r="J150" i="2"/>
  <c r="J126" i="2"/>
  <c r="J132" i="2"/>
  <c r="BK125" i="2"/>
  <c r="BK148" i="2"/>
  <c r="BK130" i="2"/>
  <c r="BK152" i="2"/>
  <c r="J148" i="2"/>
  <c r="BK138" i="2"/>
  <c r="BK127" i="2"/>
  <c r="BK155" i="2"/>
  <c r="J124" i="2"/>
  <c r="J155" i="2"/>
  <c r="BK142" i="2"/>
  <c r="J139" i="2"/>
  <c r="J133" i="2"/>
  <c r="BK135" i="2"/>
  <c r="BK149" i="3"/>
  <c r="J146" i="3"/>
  <c r="J140" i="3"/>
  <c r="J137" i="3"/>
  <c r="BK130" i="3"/>
  <c r="BK123" i="3"/>
  <c r="J149" i="3"/>
  <c r="BK141" i="3"/>
  <c r="BK136" i="3"/>
  <c r="BK129" i="3"/>
  <c r="BK156" i="3"/>
  <c r="BK150" i="3"/>
  <c r="BK142" i="3"/>
  <c r="BK132" i="3"/>
  <c r="BK148" i="3"/>
  <c r="J130" i="3"/>
  <c r="J125" i="3"/>
  <c r="J123" i="3"/>
  <c r="J143" i="2"/>
  <c r="J123" i="2"/>
  <c r="J145" i="2"/>
  <c r="BK126" i="2"/>
  <c r="BK147" i="2"/>
  <c r="J138" i="2"/>
  <c r="BK129" i="2"/>
  <c r="J149" i="2"/>
  <c r="J144" i="2"/>
  <c r="J134" i="2"/>
  <c r="BK124" i="2"/>
  <c r="BK133" i="2"/>
  <c r="BK154" i="2"/>
  <c r="BK141" i="2"/>
  <c r="J140" i="2"/>
  <c r="J147" i="3"/>
  <c r="BK140" i="3"/>
  <c r="J134" i="3"/>
  <c r="BK125" i="3"/>
  <c r="J151" i="3"/>
  <c r="J135" i="3"/>
  <c r="J127" i="3"/>
  <c r="J144" i="3"/>
  <c r="J138" i="3"/>
  <c r="J129" i="3"/>
  <c r="BK128" i="3"/>
  <c r="BK149" i="2"/>
  <c r="J146" i="2"/>
  <c r="J128" i="2"/>
  <c r="J152" i="2"/>
  <c r="BK145" i="2"/>
  <c r="J135" i="2"/>
  <c r="BK123" i="2"/>
  <c r="J147" i="2"/>
  <c r="J136" i="2"/>
  <c r="J130" i="2"/>
  <c r="J127" i="2"/>
  <c r="J125" i="2"/>
  <c r="BK144" i="2"/>
  <c r="J137" i="2"/>
  <c r="J129" i="2"/>
  <c r="BK134" i="2"/>
  <c r="BK153" i="3"/>
  <c r="BK147" i="3"/>
  <c r="BK139" i="3"/>
  <c r="J131" i="3"/>
  <c r="BK124" i="3"/>
  <c r="BK154" i="3"/>
  <c r="J150" i="3"/>
  <c r="BK145" i="3"/>
  <c r="BK135" i="3"/>
  <c r="BK126" i="3"/>
  <c r="J154" i="3"/>
  <c r="BK144" i="3"/>
  <c r="J141" i="3"/>
  <c r="J126" i="3"/>
  <c r="J142" i="3"/>
  <c r="J136" i="3"/>
  <c r="J128" i="3"/>
  <c r="J124" i="3"/>
  <c r="P131" i="2" l="1"/>
  <c r="BK151" i="2"/>
  <c r="J151" i="2"/>
  <c r="J100" i="2"/>
  <c r="BK131" i="2"/>
  <c r="J131" i="2" s="1"/>
  <c r="J99" i="2" s="1"/>
  <c r="R151" i="2"/>
  <c r="BK122" i="2"/>
  <c r="J122" i="2"/>
  <c r="J98" i="2" s="1"/>
  <c r="R131" i="2"/>
  <c r="P151" i="2"/>
  <c r="P122" i="2"/>
  <c r="P121" i="2"/>
  <c r="P120" i="2" s="1"/>
  <c r="AU95" i="1" s="1"/>
  <c r="R122" i="2"/>
  <c r="R121" i="2"/>
  <c r="R120" i="2"/>
  <c r="T122" i="2"/>
  <c r="T121" i="2" s="1"/>
  <c r="T120" i="2" s="1"/>
  <c r="T131" i="2"/>
  <c r="T151" i="2"/>
  <c r="BK122" i="3"/>
  <c r="J122" i="3" s="1"/>
  <c r="J98" i="3" s="1"/>
  <c r="P122" i="3"/>
  <c r="R122" i="3"/>
  <c r="T122" i="3"/>
  <c r="BK133" i="3"/>
  <c r="J133" i="3"/>
  <c r="J99" i="3"/>
  <c r="P133" i="3"/>
  <c r="R133" i="3"/>
  <c r="T133" i="3"/>
  <c r="BK152" i="3"/>
  <c r="J152" i="3"/>
  <c r="J100" i="3"/>
  <c r="P152" i="3"/>
  <c r="R152" i="3"/>
  <c r="T152" i="3"/>
  <c r="F92" i="3"/>
  <c r="J117" i="3"/>
  <c r="BE123" i="3"/>
  <c r="BE127" i="3"/>
  <c r="BE130" i="3"/>
  <c r="BE131" i="3"/>
  <c r="BE132" i="3"/>
  <c r="BE134" i="3"/>
  <c r="BE136" i="3"/>
  <c r="BE138" i="3"/>
  <c r="BE139" i="3"/>
  <c r="BE140" i="3"/>
  <c r="BE144" i="3"/>
  <c r="BE147" i="3"/>
  <c r="BE150" i="3"/>
  <c r="J89" i="3"/>
  <c r="E110" i="3"/>
  <c r="BE125" i="3"/>
  <c r="BE128" i="3"/>
  <c r="BE137" i="3"/>
  <c r="BE141" i="3"/>
  <c r="BE145" i="3"/>
  <c r="BE148" i="3"/>
  <c r="BE151" i="3"/>
  <c r="BE155" i="3"/>
  <c r="BE156" i="3"/>
  <c r="BE124" i="3"/>
  <c r="BE135" i="3"/>
  <c r="BE142" i="3"/>
  <c r="BE143" i="3"/>
  <c r="BE146" i="3"/>
  <c r="BE149" i="3"/>
  <c r="BE153" i="3"/>
  <c r="J91" i="3"/>
  <c r="BE126" i="3"/>
  <c r="BE129" i="3"/>
  <c r="BE154" i="3"/>
  <c r="BE130" i="2"/>
  <c r="BE136" i="2"/>
  <c r="BE138" i="2"/>
  <c r="BE154" i="2"/>
  <c r="J92" i="2"/>
  <c r="F117" i="2"/>
  <c r="BE155" i="2"/>
  <c r="BE123" i="2"/>
  <c r="J89" i="2"/>
  <c r="J116" i="2"/>
  <c r="BE126" i="2"/>
  <c r="E85" i="2"/>
  <c r="BE127" i="2"/>
  <c r="BE128" i="2"/>
  <c r="BE129" i="2"/>
  <c r="BE132" i="2"/>
  <c r="BE133" i="2"/>
  <c r="BE135" i="2"/>
  <c r="BE137" i="2"/>
  <c r="BE139" i="2"/>
  <c r="BE141" i="2"/>
  <c r="BE142" i="2"/>
  <c r="BE143" i="2"/>
  <c r="BE144" i="2"/>
  <c r="BE145" i="2"/>
  <c r="BE150" i="2"/>
  <c r="BE152" i="2"/>
  <c r="BE153" i="2"/>
  <c r="BE124" i="2"/>
  <c r="BE147" i="2"/>
  <c r="BE148" i="2"/>
  <c r="BE149" i="2"/>
  <c r="BE125" i="2"/>
  <c r="BE134" i="2"/>
  <c r="BE140" i="2"/>
  <c r="BE146" i="2"/>
  <c r="F35" i="2"/>
  <c r="BB95" i="1" s="1"/>
  <c r="F34" i="3"/>
  <c r="BA96" i="1"/>
  <c r="BA94" i="1" s="1"/>
  <c r="W30" i="1" s="1"/>
  <c r="F37" i="3"/>
  <c r="BD96" i="1"/>
  <c r="J34" i="3"/>
  <c r="AW96" i="1"/>
  <c r="F36" i="2"/>
  <c r="BC95" i="1" s="1"/>
  <c r="J34" i="2"/>
  <c r="AW95" i="1"/>
  <c r="F35" i="3"/>
  <c r="BB96" i="1"/>
  <c r="F37" i="2"/>
  <c r="BD95" i="1" s="1"/>
  <c r="F36" i="3"/>
  <c r="BC96" i="1"/>
  <c r="R121" i="3" l="1"/>
  <c r="R120" i="3"/>
  <c r="T121" i="3"/>
  <c r="T120" i="3" s="1"/>
  <c r="P121" i="3"/>
  <c r="P120" i="3" s="1"/>
  <c r="AU96" i="1" s="1"/>
  <c r="AU94" i="1" s="1"/>
  <c r="BK121" i="2"/>
  <c r="J121" i="2" s="1"/>
  <c r="J97" i="2" s="1"/>
  <c r="BK121" i="3"/>
  <c r="J121" i="3" s="1"/>
  <c r="J97" i="3" s="1"/>
  <c r="BC94" i="1"/>
  <c r="W32" i="1" s="1"/>
  <c r="BB94" i="1"/>
  <c r="W31" i="1"/>
  <c r="F33" i="3"/>
  <c r="AZ96" i="1"/>
  <c r="J33" i="2"/>
  <c r="AV95" i="1" s="1"/>
  <c r="AT95" i="1" s="1"/>
  <c r="AW94" i="1"/>
  <c r="AK30" i="1" s="1"/>
  <c r="J33" i="3"/>
  <c r="AV96" i="1" s="1"/>
  <c r="AT96" i="1" s="1"/>
  <c r="F33" i="2"/>
  <c r="AZ95" i="1" s="1"/>
  <c r="BD94" i="1"/>
  <c r="W33" i="1" s="1"/>
  <c r="BK120" i="2" l="1"/>
  <c r="J120" i="2"/>
  <c r="BK120" i="3"/>
  <c r="J120" i="3" s="1"/>
  <c r="J30" i="3" s="1"/>
  <c r="AG96" i="1" s="1"/>
  <c r="J30" i="2"/>
  <c r="AG95" i="1" s="1"/>
  <c r="AZ94" i="1"/>
  <c r="W29" i="1"/>
  <c r="AX94" i="1"/>
  <c r="AY94" i="1"/>
  <c r="J39" i="3" l="1"/>
  <c r="J39" i="2"/>
  <c r="J96" i="3"/>
  <c r="J96" i="2"/>
  <c r="AN95" i="1"/>
  <c r="AN96" i="1"/>
  <c r="AG94" i="1"/>
  <c r="AK2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<sst xmlns="http://schemas.openxmlformats.org/spreadsheetml/2006/main" count="1296" uniqueCount="283">
  <si>
    <t>Export Komplet</t>
  </si>
  <si>
    <t/>
  </si>
  <si>
    <t>2.0</t>
  </si>
  <si>
    <t>False</t>
  </si>
  <si>
    <t>{3bcaca63-23d8-4eef-b664-e96f91471d8b}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</si>
  <si>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</si>
  <si>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</si>
  <si>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</si>
  <si>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</si>
  <si>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</si>
  <si>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</si>
  <si>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</si>
  <si>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</si>
  <si>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</si>
  <si>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</si>
  <si>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</si>
  <si>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</si>
  <si>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</si>
  <si>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</si>
  <si>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</si>
  <si>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</si>
  <si>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</si>
  <si>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</si>
  <si>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</si>
  <si>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</si>
  <si>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</si>
  <si>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</si>
  <si>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</si>
  <si>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</si>
  <si>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</si>
  <si>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</si>
  <si>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</si>
  <si>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</si>
  <si>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</si>
  <si>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</si>
  <si>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</si>
  <si>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</si>
  <si>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</si>
  <si>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</si>
  <si>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</si>
  <si>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</si>
  <si>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</si>
  <si>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</si>
  <si>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</si>
  <si>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</si>
  <si>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</si>
  <si>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</si>
  <si>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</si>
  <si>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</si>
  <si>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</si>
  <si>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</si>
  <si>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</si>
  <si>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</si>
  <si>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</si>
  <si>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</si>
  <si>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</si>
  <si>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</si>
  <si>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</si>
  <si>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</si>
  <si>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</si>
  <si>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</si>
  <si>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</si>
  <si>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</si>
  <si>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</si>
  <si>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</si>
  <si>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</si>
  <si>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</si>
  <si>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</si>
  <si>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</si>
  <si>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</si>
  <si>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</si>
  <si>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</si>
  <si>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</si>
  <si>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</si>
  <si>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</si>
  <si>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stoupacího vedení kanalizace a vodovodu v prostoru šaten - Stoupačka 2,3,4</t>
  </si>
  <si>
    <t>STA</t>
  </si>
  <si>
    <t>1</t>
  </si>
  <si>
    <t>{212bce92-02d2-4737-9847-701ab0937f5e}</t>
  </si>
  <si>
    <t>2</t>
  </si>
  <si>
    <t>Oprava stoupacího vedení kanalizace a vodovodu v prostoru šaten - Stoupačka 8-15</t>
  </si>
  <si>
    <t>{0aa0670c-d48b-4534-8c24-24e79eecd9b5}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</si>
  <si>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</si>
  <si>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</si>
  <si>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</si>
  <si>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</si>
  <si>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</si>
  <si>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</si>
  <si>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</si>
  <si>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</si>
  <si>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</si>
  <si>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</si>
  <si>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>HZS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</si>
  <si>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</si>
  <si>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</si>
  <si>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</si>
  <si>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</si>
  <si>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</si>
  <si>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</si>
  <si>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</si>
  <si>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</si>
  <si>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</si>
  <si>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</si>
  <si>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</si>
  <si>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</si>
  <si>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</si>
  <si>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</si>
  <si>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</si>
  <si>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</si>
  <si>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</si>
  <si>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</si>
  <si>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</si>
  <si>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721140802</t>
  </si>
  <si>
    <t>Demontáž potrubí litinové DN do 100</t>
  </si>
  <si>
    <t>m</t>
  </si>
  <si>
    <t>16</t>
  </si>
  <si>
    <t>1266975186</t>
  </si>
  <si>
    <t>721140912</t>
  </si>
  <si>
    <t>Potrubí litinové propojení potrubí DN 50</t>
  </si>
  <si>
    <t>kus</t>
  </si>
  <si>
    <t>984135646</t>
  </si>
  <si>
    <t>3</t>
  </si>
  <si>
    <t>721140913</t>
  </si>
  <si>
    <t>Potrubí litinové propojení potrubí DN 75</t>
  </si>
  <si>
    <t>-2146870881</t>
  </si>
  <si>
    <t>4</t>
  </si>
  <si>
    <t>721174024</t>
  </si>
  <si>
    <t>Potrubí kanalizační z PP odpadní DN 75</t>
  </si>
  <si>
    <t>-386660047</t>
  </si>
  <si>
    <t>5</t>
  </si>
  <si>
    <t>721174043</t>
  </si>
  <si>
    <t>Potrubí kanalizační z PP připojovací DN 50</t>
  </si>
  <si>
    <t>-56985375</t>
  </si>
  <si>
    <t>6</t>
  </si>
  <si>
    <t>721290111</t>
  </si>
  <si>
    <t>Zkouška těsnosti potrubí kanalizace vodou DN do 125</t>
  </si>
  <si>
    <t>-453045056</t>
  </si>
  <si>
    <t>7</t>
  </si>
  <si>
    <t>767995111-81</t>
  </si>
  <si>
    <t xml:space="preserve">Uchycení potrubí + mtz </t>
  </si>
  <si>
    <t>kpl</t>
  </si>
  <si>
    <t>-1701658428</t>
  </si>
  <si>
    <t>8</t>
  </si>
  <si>
    <t>998721211</t>
  </si>
  <si>
    <t>Přesun hmot procentní pro vnitřní kanalizaci s omezením mechanizace v objektech v do 6 m</t>
  </si>
  <si>
    <t>%</t>
  </si>
  <si>
    <t>-1902895362</t>
  </si>
  <si>
    <t>722</t>
  </si>
  <si>
    <t>Zdravotechnika - vnitřní vodovod</t>
  </si>
  <si>
    <t>9</t>
  </si>
  <si>
    <t>722190901</t>
  </si>
  <si>
    <t>Uzavření nebo otevření vodovodního potrubí při opravách</t>
  </si>
  <si>
    <t>1833247308</t>
  </si>
  <si>
    <t>10</t>
  </si>
  <si>
    <t>722130802</t>
  </si>
  <si>
    <t>Demontáž potrubí ocelové pozinkované závitové DN přes 25 do 40</t>
  </si>
  <si>
    <t>38099752</t>
  </si>
  <si>
    <t>11</t>
  </si>
  <si>
    <t>722131943</t>
  </si>
  <si>
    <t>Potrubí pozinkované závitové propojení potrubí svěrná spojka PN 16 DN 25 / G 3/4</t>
  </si>
  <si>
    <t>928026489</t>
  </si>
  <si>
    <t>722131944</t>
  </si>
  <si>
    <t>Potrubí pozinkované závitové propojení potrubí svěrná spojka PN 16 DN 32 / G 1</t>
  </si>
  <si>
    <t>387670246</t>
  </si>
  <si>
    <t>13</t>
  </si>
  <si>
    <t>722131933</t>
  </si>
  <si>
    <t>Potrubí pozinkované závitové propojení potrubí DN 25</t>
  </si>
  <si>
    <t>141135855</t>
  </si>
  <si>
    <t>14</t>
  </si>
  <si>
    <t>722175003</t>
  </si>
  <si>
    <t>Potrubí vodovodní plastové PP-RCT svar polyfúze D 25x3,7 mm</t>
  </si>
  <si>
    <t>1408587044</t>
  </si>
  <si>
    <t>15</t>
  </si>
  <si>
    <t>722175004</t>
  </si>
  <si>
    <t>Potrubí vodovodní plastové PP-RCT svar polyfúze D 32x4,4 mm</t>
  </si>
  <si>
    <t>-683176172</t>
  </si>
  <si>
    <t>722182012</t>
  </si>
  <si>
    <t>Podpůrný žlab pro potrubí D 25</t>
  </si>
  <si>
    <t>-176208211</t>
  </si>
  <si>
    <t>17</t>
  </si>
  <si>
    <t>722182013</t>
  </si>
  <si>
    <t>Podpůrný žlab pro potrubí D 32</t>
  </si>
  <si>
    <t>2083949045</t>
  </si>
  <si>
    <t>18</t>
  </si>
  <si>
    <t>722181252</t>
  </si>
  <si>
    <t>Ochrana vodovodního potrubí přilepenými termoizolačními trubicemi z PE tl přes 20 do 25 mm DN přes 22 do 45 mm</t>
  </si>
  <si>
    <t>1397117495</t>
  </si>
  <si>
    <t>19</t>
  </si>
  <si>
    <t>722220232</t>
  </si>
  <si>
    <t>Přechodka dGK PPR PN 20 D 25 x G 3/4" s kovovým vnitřním závitem</t>
  </si>
  <si>
    <t>-1295493625</t>
  </si>
  <si>
    <t>20</t>
  </si>
  <si>
    <t>722220233</t>
  </si>
  <si>
    <t>Přechodka dGK PPR PN 20 D 32 x G 1" s kovovým vnitřním závitem</t>
  </si>
  <si>
    <t>291674545</t>
  </si>
  <si>
    <t>722224116</t>
  </si>
  <si>
    <t>Kohout plnicí nebo vypouštěcí G 3/4" PN 10 s jedním závitem</t>
  </si>
  <si>
    <t>-1091742566</t>
  </si>
  <si>
    <t>22</t>
  </si>
  <si>
    <t>722230102</t>
  </si>
  <si>
    <t>Ventil přímý G 3/4" se dvěma závity</t>
  </si>
  <si>
    <t>1748057520</t>
  </si>
  <si>
    <t>23</t>
  </si>
  <si>
    <t>722230103</t>
  </si>
  <si>
    <t>Ventil přímý G 1" se dvěma závity</t>
  </si>
  <si>
    <t>-1545838919</t>
  </si>
  <si>
    <t>24</t>
  </si>
  <si>
    <t>722290234</t>
  </si>
  <si>
    <t>Proplach a dezinfekce vodovodního potrubí DN do 80</t>
  </si>
  <si>
    <t>-874463407</t>
  </si>
  <si>
    <t>25</t>
  </si>
  <si>
    <t>722290246</t>
  </si>
  <si>
    <t>Zkouška těsnosti vodovodního potrubí plastového DN do 40</t>
  </si>
  <si>
    <t>-391840121</t>
  </si>
  <si>
    <t>26</t>
  </si>
  <si>
    <t>767995111-8</t>
  </si>
  <si>
    <t>-284345365</t>
  </si>
  <si>
    <t>27</t>
  </si>
  <si>
    <t>998722201</t>
  </si>
  <si>
    <t>Přesun hmot procentní pro vnitřní vodovod v objektech v do 6 m</t>
  </si>
  <si>
    <t>-1181757775</t>
  </si>
  <si>
    <t>HZS</t>
  </si>
  <si>
    <t>Ostatní náklady</t>
  </si>
  <si>
    <t>28</t>
  </si>
  <si>
    <t>HZS129146.8</t>
  </si>
  <si>
    <t>Odvoz a likvidace demontovaného materiálu</t>
  </si>
  <si>
    <t>512</t>
  </si>
  <si>
    <t>-567626653</t>
  </si>
  <si>
    <t>29</t>
  </si>
  <si>
    <t>HZS129146.3</t>
  </si>
  <si>
    <t>Pomocné montážní lešení</t>
  </si>
  <si>
    <t>827879587</t>
  </si>
  <si>
    <t>30</t>
  </si>
  <si>
    <t>HZS129146.4</t>
  </si>
  <si>
    <t>Zařízení staveniště</t>
  </si>
  <si>
    <t>-1860534385</t>
  </si>
  <si>
    <t>31</t>
  </si>
  <si>
    <t>HZS129146.5</t>
  </si>
  <si>
    <t>Bezpečnostní a hygienická opatření na staveništi</t>
  </si>
  <si>
    <t>1350816637</t>
  </si>
  <si>
    <t>1387032754</t>
  </si>
  <si>
    <t>-713208103</t>
  </si>
  <si>
    <t>-213515242</t>
  </si>
  <si>
    <t>721140915</t>
  </si>
  <si>
    <t>Potrubí litinové propojení potrubí DN 100</t>
  </si>
  <si>
    <t>-321405038</t>
  </si>
  <si>
    <t>-247400532</t>
  </si>
  <si>
    <t>721174025</t>
  </si>
  <si>
    <t>Potrubí kanalizační z PP odpadní DN 110</t>
  </si>
  <si>
    <t>-1467487629</t>
  </si>
  <si>
    <t>-1177442689</t>
  </si>
  <si>
    <t>-1793018969</t>
  </si>
  <si>
    <t>1632327496</t>
  </si>
  <si>
    <t>1453827104</t>
  </si>
  <si>
    <t>3096354</t>
  </si>
  <si>
    <t>98292026</t>
  </si>
  <si>
    <t>740680026</t>
  </si>
  <si>
    <t>-638756206</t>
  </si>
  <si>
    <t>-741736593</t>
  </si>
  <si>
    <t>949767666</t>
  </si>
  <si>
    <t>-1018828834</t>
  </si>
  <si>
    <t>2057345177</t>
  </si>
  <si>
    <t>2020791610</t>
  </si>
  <si>
    <t>-569913526</t>
  </si>
  <si>
    <t>-2033725140</t>
  </si>
  <si>
    <t>-1502924890</t>
  </si>
  <si>
    <t>-1811736861</t>
  </si>
  <si>
    <t>1458809947</t>
  </si>
  <si>
    <t>-549387102</t>
  </si>
  <si>
    <t>-360437523</t>
  </si>
  <si>
    <t>712638247</t>
  </si>
  <si>
    <t>373060059</t>
  </si>
  <si>
    <t>-1299903584</t>
  </si>
  <si>
    <t>2090325168</t>
  </si>
  <si>
    <t>1322821215</t>
  </si>
  <si>
    <t>32</t>
  </si>
  <si>
    <t>1159308876</t>
  </si>
  <si>
    <t>MUDr. Jana Jánského 11, Znojmo</t>
  </si>
  <si>
    <t>MUDr.Jana Jánského 11, Znojmo</t>
  </si>
  <si>
    <t>Nemocnice Znojmo</t>
  </si>
  <si>
    <t>Oprava stoupacího vedení kanalizace a vodovodu v prostoru šaten pro zaměstnace</t>
  </si>
  <si>
    <t>Stoupačka 2,3,4</t>
  </si>
  <si>
    <t>Stoupačka 8-15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</si>
</sst>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11"/>
      <color rgb="FF9C5700"/>
      <name val="Calibri"/>
      <family val="2"/>
      <charset val="238"/>
      <scheme val="minor"/>
    </font>
    <font>
      <sz val="1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31" fillId="0" borderId="0" applyNumberFormat="0" applyFill="0" applyBorder="0" applyAlignment="0" applyProtection="0"/>
    <xf numFmtId="0" fontId="32" fillId="3" borderId="23" applyNumberFormat="0" applyFont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0" borderId="0" xfId="0" applyFont="1"/>
    <xf numFmtId="0" fontId="34" fillId="0" borderId="0" xfId="0" applyFont="1" applyAlignment="1">
      <alignment vertical="center"/>
    </xf>
    <xf numFmtId="4" fontId="33" fillId="3" borderId="23" xfId="2" applyNumberFormat="1" applyFont="1" applyAlignment="1" applyProtection="1">
      <alignment vertical="center"/>
      <protection locked="0"/>
    </xf>
    <xf numFmtId="0" fontId="2" fillId="6" borderId="0" xfId="0" applyFont="1" applyFill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Poznámka" xfId="2" builtinId="1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" workbookViewId="0">
      <selection activeCell="BE92" sqref="BE9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76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53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R5" s="16"/>
      <c r="BE5" s="150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55" t="s">
        <v>280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16"/>
      <c r="BE6" s="151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51"/>
      <c r="BS7" s="13" t="s">
        <v>6</v>
      </c>
    </row>
    <row r="8" spans="1:74" ht="12" customHeight="1" x14ac:dyDescent="0.2">
      <c r="B8" s="16"/>
      <c r="D8" s="23" t="s">
        <v>18</v>
      </c>
      <c r="K8" s="21" t="s">
        <v>277</v>
      </c>
      <c r="AK8" s="23" t="s">
        <v>19</v>
      </c>
      <c r="AN8" s="24"/>
      <c r="AR8" s="16"/>
      <c r="BE8" s="151"/>
      <c r="BS8" s="13" t="s">
        <v>6</v>
      </c>
    </row>
    <row r="9" spans="1:74" ht="14.45" customHeight="1" x14ac:dyDescent="0.2">
      <c r="B9" s="16"/>
      <c r="AR9" s="16"/>
      <c r="BE9" s="151"/>
      <c r="BS9" s="13" t="s">
        <v>6</v>
      </c>
    </row>
    <row r="10" spans="1:74" ht="12" customHeight="1" x14ac:dyDescent="0.2">
      <c r="B10" s="16"/>
      <c r="D10" s="23" t="s">
        <v>20</v>
      </c>
      <c r="K10" s="193" t="s">
        <v>279</v>
      </c>
      <c r="AK10" s="23" t="s">
        <v>21</v>
      </c>
      <c r="AN10" s="21" t="s">
        <v>1</v>
      </c>
      <c r="AR10" s="16"/>
      <c r="BE10" s="151"/>
      <c r="BS10" s="13" t="s">
        <v>6</v>
      </c>
    </row>
    <row r="11" spans="1:74" ht="18.399999999999999" customHeight="1" x14ac:dyDescent="0.2">
      <c r="B11" s="16"/>
      <c r="E11" s="21"/>
      <c r="AK11" s="23" t="s">
        <v>22</v>
      </c>
      <c r="AN11" s="21" t="s">
        <v>1</v>
      </c>
      <c r="AR11" s="16"/>
      <c r="BE11" s="151"/>
      <c r="BS11" s="13" t="s">
        <v>6</v>
      </c>
    </row>
    <row r="12" spans="1:74" ht="6.95" customHeight="1" x14ac:dyDescent="0.2">
      <c r="B12" s="16"/>
      <c r="AR12" s="16"/>
      <c r="BE12" s="151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51"/>
      <c r="BS13" s="13" t="s">
        <v>6</v>
      </c>
    </row>
    <row r="14" spans="1:74" ht="12.75" x14ac:dyDescent="0.2">
      <c r="B14" s="16"/>
      <c r="E14" s="156" t="s">
        <v>24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23" t="s">
        <v>22</v>
      </c>
      <c r="AN14" s="25" t="s">
        <v>24</v>
      </c>
      <c r="AR14" s="16"/>
      <c r="BE14" s="151"/>
      <c r="BS14" s="13" t="s">
        <v>6</v>
      </c>
    </row>
    <row r="15" spans="1:74" ht="6.95" customHeight="1" x14ac:dyDescent="0.2">
      <c r="B15" s="16"/>
      <c r="AR15" s="16"/>
      <c r="BE15" s="151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51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51"/>
      <c r="BS17" s="13" t="s">
        <v>27</v>
      </c>
    </row>
    <row r="18" spans="2:71" ht="6.95" customHeight="1" x14ac:dyDescent="0.2">
      <c r="B18" s="16"/>
      <c r="AR18" s="16"/>
      <c r="BE18" s="151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51"/>
      <c r="BS19" s="13" t="s">
        <v>6</v>
      </c>
    </row>
    <row r="20" spans="2:71" ht="18.399999999999999" customHeight="1" x14ac:dyDescent="0.2">
      <c r="B20" s="16"/>
      <c r="E20" s="21" t="s">
        <v>26</v>
      </c>
      <c r="AK20" s="23" t="s">
        <v>22</v>
      </c>
      <c r="AN20" s="21" t="s">
        <v>1</v>
      </c>
      <c r="AR20" s="16"/>
      <c r="BE20" s="151"/>
      <c r="BS20" s="13" t="s">
        <v>27</v>
      </c>
    </row>
    <row r="21" spans="2:71" ht="6.95" customHeight="1" x14ac:dyDescent="0.2">
      <c r="B21" s="16"/>
      <c r="AR21" s="16"/>
      <c r="BE21" s="151"/>
    </row>
    <row r="22" spans="2:71" ht="12" customHeight="1" x14ac:dyDescent="0.2">
      <c r="B22" s="16"/>
      <c r="D22" s="23" t="s">
        <v>29</v>
      </c>
      <c r="AR22" s="16"/>
      <c r="BE22" s="151"/>
    </row>
    <row r="23" spans="2:71" ht="16.5" customHeight="1" x14ac:dyDescent="0.2">
      <c r="B23" s="16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R23" s="16"/>
      <c r="BE23" s="151"/>
    </row>
    <row r="24" spans="2:71" ht="6.95" customHeight="1" x14ac:dyDescent="0.2">
      <c r="B24" s="16"/>
      <c r="AR24" s="16"/>
      <c r="BE24" s="15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1"/>
    </row>
    <row r="26" spans="2:71" s="1" customFormat="1" ht="25.9" customHeight="1" x14ac:dyDescent="0.2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9">
        <f>ROUND(AG94,2)</f>
        <v>0</v>
      </c>
      <c r="AL26" s="160"/>
      <c r="AM26" s="160"/>
      <c r="AN26" s="160"/>
      <c r="AO26" s="160"/>
      <c r="AR26" s="28"/>
      <c r="BE26" s="151"/>
    </row>
    <row r="27" spans="2:71" s="1" customFormat="1" ht="6.95" customHeight="1" x14ac:dyDescent="0.2">
      <c r="B27" s="28"/>
      <c r="AR27" s="28"/>
      <c r="BE27" s="151"/>
    </row>
    <row r="28" spans="2:71" s="1" customFormat="1" ht="12.75" x14ac:dyDescent="0.2">
      <c r="B28" s="28"/>
      <c r="L28" s="161" t="s">
        <v>31</v>
      </c>
      <c r="M28" s="161"/>
      <c r="N28" s="161"/>
      <c r="O28" s="161"/>
      <c r="P28" s="161"/>
      <c r="W28" s="161" t="s">
        <v>32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33</v>
      </c>
      <c r="AL28" s="161"/>
      <c r="AM28" s="161"/>
      <c r="AN28" s="161"/>
      <c r="AO28" s="161"/>
      <c r="AR28" s="28"/>
      <c r="BE28" s="151"/>
    </row>
    <row r="29" spans="2:71" s="2" customFormat="1" ht="14.45" customHeight="1" x14ac:dyDescent="0.2">
      <c r="B29" s="32"/>
      <c r="D29" s="23" t="s">
        <v>34</v>
      </c>
      <c r="F29" s="23" t="s">
        <v>35</v>
      </c>
      <c r="L29" s="164">
        <v>0.21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2"/>
      <c r="BE29" s="152"/>
    </row>
    <row r="30" spans="2:71" s="2" customFormat="1" ht="14.45" customHeight="1" x14ac:dyDescent="0.2">
      <c r="B30" s="32"/>
      <c r="F30" s="23" t="s">
        <v>36</v>
      </c>
      <c r="L30" s="164">
        <v>0.12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2"/>
      <c r="BE30" s="152"/>
    </row>
    <row r="31" spans="2:71" s="2" customFormat="1" ht="14.45" hidden="1" customHeight="1" x14ac:dyDescent="0.2">
      <c r="B31" s="32"/>
      <c r="F31" s="23" t="s">
        <v>37</v>
      </c>
      <c r="L31" s="164">
        <v>0.21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2"/>
      <c r="BE31" s="152"/>
    </row>
    <row r="32" spans="2:71" s="2" customFormat="1" ht="14.45" hidden="1" customHeight="1" x14ac:dyDescent="0.2">
      <c r="B32" s="32"/>
      <c r="F32" s="23" t="s">
        <v>38</v>
      </c>
      <c r="L32" s="164">
        <v>0.12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2"/>
      <c r="BE32" s="152"/>
    </row>
    <row r="33" spans="2:57" s="2" customFormat="1" ht="14.45" hidden="1" customHeight="1" x14ac:dyDescent="0.2">
      <c r="B33" s="32"/>
      <c r="F33" s="23" t="s">
        <v>39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2"/>
      <c r="BE33" s="152"/>
    </row>
    <row r="34" spans="2:57" s="1" customFormat="1" ht="6.95" customHeight="1" x14ac:dyDescent="0.2">
      <c r="B34" s="28"/>
      <c r="AR34" s="28"/>
      <c r="BE34" s="151"/>
    </row>
    <row r="35" spans="2:57" s="1" customFormat="1" ht="25.9" customHeight="1" x14ac:dyDescent="0.2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65" t="s">
        <v>42</v>
      </c>
      <c r="Y35" s="166"/>
      <c r="Z35" s="166"/>
      <c r="AA35" s="166"/>
      <c r="AB35" s="166"/>
      <c r="AC35" s="35"/>
      <c r="AD35" s="35"/>
      <c r="AE35" s="35"/>
      <c r="AF35" s="35"/>
      <c r="AG35" s="35"/>
      <c r="AH35" s="35"/>
      <c r="AI35" s="35"/>
      <c r="AJ35" s="35"/>
      <c r="AK35" s="167">
        <f>SUM(AK26:AK33)</f>
        <v>0</v>
      </c>
      <c r="AL35" s="166"/>
      <c r="AM35" s="166"/>
      <c r="AN35" s="166"/>
      <c r="AO35" s="168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49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13</v>
      </c>
      <c r="AR84" s="44"/>
    </row>
    <row r="85" spans="1:91" s="4" customFormat="1" ht="36.950000000000003" customHeight="1" x14ac:dyDescent="0.2">
      <c r="B85" s="45"/>
      <c r="C85" s="46" t="s">
        <v>15</v>
      </c>
      <c r="L85" s="187" t="str">
        <f>K6</f>
        <v>Oprava stoupacího vedení kanalizace a vodovodu v prostoru šaten pro zaměstnace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47" t="str">
        <f>IF(K8="","",K8)</f>
        <v>MUDr. Jana Jánského 11, Znojmo</v>
      </c>
      <c r="AI87" s="23" t="s">
        <v>19</v>
      </c>
      <c r="AM87" s="169"/>
      <c r="AN87" s="169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IF(K10= "","",K10)</f>
        <v>Nemocnice Znojmo</v>
      </c>
      <c r="AI89" s="23" t="s">
        <v>25</v>
      </c>
      <c r="AM89" s="170" t="str">
        <f>IF(E17="","",E17)</f>
        <v xml:space="preserve"> </v>
      </c>
      <c r="AN89" s="171"/>
      <c r="AO89" s="171"/>
      <c r="AP89" s="171"/>
      <c r="AR89" s="28"/>
      <c r="AS89" s="172" t="s">
        <v>50</v>
      </c>
      <c r="AT89" s="17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170" t="str">
        <f>IF(E20="","",E20)</f>
        <v xml:space="preserve"> </v>
      </c>
      <c r="AN90" s="171"/>
      <c r="AO90" s="171"/>
      <c r="AP90" s="171"/>
      <c r="AR90" s="28"/>
      <c r="AS90" s="174"/>
      <c r="AT90" s="175"/>
      <c r="BD90" s="52"/>
    </row>
    <row r="91" spans="1:91" s="1" customFormat="1" ht="10.9" customHeight="1" x14ac:dyDescent="0.2">
      <c r="B91" s="28"/>
      <c r="AR91" s="28"/>
      <c r="AS91" s="174"/>
      <c r="AT91" s="175"/>
      <c r="BD91" s="52"/>
    </row>
    <row r="92" spans="1:91" s="1" customFormat="1" ht="29.25" customHeight="1" x14ac:dyDescent="0.2">
      <c r="B92" s="28"/>
      <c r="C92" s="182" t="s">
        <v>51</v>
      </c>
      <c r="D92" s="183"/>
      <c r="E92" s="183"/>
      <c r="F92" s="183"/>
      <c r="G92" s="183"/>
      <c r="H92" s="53"/>
      <c r="I92" s="184" t="s">
        <v>52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53</v>
      </c>
      <c r="AH92" s="183"/>
      <c r="AI92" s="183"/>
      <c r="AJ92" s="183"/>
      <c r="AK92" s="183"/>
      <c r="AL92" s="183"/>
      <c r="AM92" s="183"/>
      <c r="AN92" s="184" t="s">
        <v>54</v>
      </c>
      <c r="AO92" s="183"/>
      <c r="AP92" s="186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0">
        <f>ROUND(SUM(AG95:AG96),2)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37.5" customHeight="1" x14ac:dyDescent="0.2">
      <c r="A95" s="70" t="s">
        <v>74</v>
      </c>
      <c r="B95" s="71"/>
      <c r="C95" s="72"/>
      <c r="D95" s="179" t="s">
        <v>281</v>
      </c>
      <c r="E95" s="179"/>
      <c r="F95" s="179"/>
      <c r="G95" s="179"/>
      <c r="H95" s="179"/>
      <c r="I95" s="73"/>
      <c r="J95" s="179" t="s">
        <v>75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'Stoupačka 2,3,4'!J30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4" t="s">
        <v>76</v>
      </c>
      <c r="AR95" s="71"/>
      <c r="AS95" s="75">
        <v>0</v>
      </c>
      <c r="AT95" s="76">
        <f>ROUND(SUM(AV95:AW95),2)</f>
        <v>0</v>
      </c>
      <c r="AU95" s="77">
        <f>'Stoupačka 2,3,4'!P120</f>
        <v>0</v>
      </c>
      <c r="AV95" s="76">
        <f>'Stoupačka 2,3,4'!J33</f>
        <v>0</v>
      </c>
      <c r="AW95" s="76">
        <f>'Stoupačka 2,3,4'!J34</f>
        <v>0</v>
      </c>
      <c r="AX95" s="76">
        <f>'Stoupačka 2,3,4'!J35</f>
        <v>0</v>
      </c>
      <c r="AY95" s="76">
        <f>'Stoupačka 2,3,4'!J36</f>
        <v>0</v>
      </c>
      <c r="AZ95" s="76">
        <f>'Stoupačka 2,3,4'!F33</f>
        <v>0</v>
      </c>
      <c r="BA95" s="76">
        <f>'Stoupačka 2,3,4'!F34</f>
        <v>0</v>
      </c>
      <c r="BB95" s="76">
        <f>'Stoupačka 2,3,4'!F35</f>
        <v>0</v>
      </c>
      <c r="BC95" s="76">
        <f>'Stoupačka 2,3,4'!F36</f>
        <v>0</v>
      </c>
      <c r="BD95" s="78">
        <f>'Stoupačka 2,3,4'!F37</f>
        <v>0</v>
      </c>
      <c r="BT95" s="79" t="s">
        <v>77</v>
      </c>
      <c r="BV95" s="79" t="s">
        <v>72</v>
      </c>
      <c r="BW95" s="79" t="s">
        <v>78</v>
      </c>
      <c r="BX95" s="79" t="s">
        <v>4</v>
      </c>
      <c r="CL95" s="79" t="s">
        <v>1</v>
      </c>
      <c r="CM95" s="79" t="s">
        <v>79</v>
      </c>
    </row>
    <row r="96" spans="1:91" s="6" customFormat="1" ht="37.5" customHeight="1" x14ac:dyDescent="0.2">
      <c r="A96" s="70" t="s">
        <v>74</v>
      </c>
      <c r="B96" s="71"/>
      <c r="C96" s="72"/>
      <c r="D96" s="179" t="s">
        <v>282</v>
      </c>
      <c r="E96" s="179"/>
      <c r="F96" s="179"/>
      <c r="G96" s="179"/>
      <c r="H96" s="179"/>
      <c r="I96" s="73"/>
      <c r="J96" s="179" t="s">
        <v>80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7">
        <f>'Stoupačka 8-15'!J30</f>
        <v>0</v>
      </c>
      <c r="AH96" s="178"/>
      <c r="AI96" s="178"/>
      <c r="AJ96" s="178"/>
      <c r="AK96" s="178"/>
      <c r="AL96" s="178"/>
      <c r="AM96" s="178"/>
      <c r="AN96" s="177">
        <f>SUM(AG96,AT96)</f>
        <v>0</v>
      </c>
      <c r="AO96" s="178"/>
      <c r="AP96" s="178"/>
      <c r="AQ96" s="74" t="s">
        <v>76</v>
      </c>
      <c r="AR96" s="71"/>
      <c r="AS96" s="80">
        <v>0</v>
      </c>
      <c r="AT96" s="81">
        <f>ROUND(SUM(AV96:AW96),2)</f>
        <v>0</v>
      </c>
      <c r="AU96" s="82">
        <f>'Stoupačka 8-15'!P120</f>
        <v>0</v>
      </c>
      <c r="AV96" s="81">
        <f>'Stoupačka 8-15'!J33</f>
        <v>0</v>
      </c>
      <c r="AW96" s="81">
        <f>'Stoupačka 8-15'!J34</f>
        <v>0</v>
      </c>
      <c r="AX96" s="81">
        <f>'Stoupačka 8-15'!J35</f>
        <v>0</v>
      </c>
      <c r="AY96" s="81">
        <f>'Stoupačka 8-15'!J36</f>
        <v>0</v>
      </c>
      <c r="AZ96" s="81">
        <f>'Stoupačka 8-15'!F33</f>
        <v>0</v>
      </c>
      <c r="BA96" s="81">
        <f>'Stoupačka 8-15'!F34</f>
        <v>0</v>
      </c>
      <c r="BB96" s="81">
        <f>'Stoupačka 8-15'!F35</f>
        <v>0</v>
      </c>
      <c r="BC96" s="81">
        <f>'Stoupačka 8-15'!F36</f>
        <v>0</v>
      </c>
      <c r="BD96" s="83">
        <f>'Stoupačka 8-15'!F37</f>
        <v>0</v>
      </c>
      <c r="BT96" s="79" t="s">
        <v>77</v>
      </c>
      <c r="BV96" s="79" t="s">
        <v>72</v>
      </c>
      <c r="BW96" s="79" t="s">
        <v>81</v>
      </c>
      <c r="BX96" s="79" t="s">
        <v>4</v>
      </c>
      <c r="CL96" s="79" t="s">
        <v>1</v>
      </c>
      <c r="CM96" s="79" t="s">
        <v>79</v>
      </c>
    </row>
    <row r="97" spans="2:44" s="1" customFormat="1" ht="30" customHeight="1" x14ac:dyDescent="0.2">
      <c r="B97" s="28"/>
      <c r="AR97" s="28"/>
    </row>
    <row r="98" spans="2:44" s="1" customFormat="1" ht="6.95" customHeight="1" x14ac:dyDescent="0.2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5-154a - Oprava stoupa...'!C2" display="/" xr:uid="{00000000-0004-0000-0000-000000000000}"/>
    <hyperlink ref="A96" location="'2025-154b - Oprava stoupa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workbookViewId="0">
      <selection activeCell="AD69" sqref="AD6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6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 x14ac:dyDescent="0.2">
      <c r="B4" s="16"/>
      <c r="D4" s="17" t="s">
        <v>82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190" t="str">
        <f>'Rekapitulace stavby'!K6</f>
        <v>Oprava stoupacího vedení kanalizace a vodovodu v prostoru šaten pro zaměstnace</v>
      </c>
      <c r="F7" s="191"/>
      <c r="G7" s="191"/>
      <c r="H7" s="191"/>
      <c r="L7" s="16"/>
    </row>
    <row r="8" spans="2:46" s="1" customFormat="1" ht="12" customHeight="1" x14ac:dyDescent="0.2">
      <c r="B8" s="28"/>
      <c r="D8" s="23" t="s">
        <v>83</v>
      </c>
      <c r="L8" s="28"/>
    </row>
    <row r="9" spans="2:46" s="1" customFormat="1" ht="30" customHeight="1" x14ac:dyDescent="0.2">
      <c r="B9" s="28"/>
      <c r="E9" s="187" t="s">
        <v>75</v>
      </c>
      <c r="F9" s="189"/>
      <c r="G9" s="189"/>
      <c r="H9" s="189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278</v>
      </c>
      <c r="I12" s="23" t="s">
        <v>19</v>
      </c>
      <c r="J12" s="48"/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F14" s="194" t="s">
        <v>279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/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2" t="str">
        <f>'Rekapitulace stavby'!E14</f>
        <v>Vyplň údaj</v>
      </c>
      <c r="F18" s="153"/>
      <c r="G18" s="153"/>
      <c r="H18" s="153"/>
      <c r="I18" s="23" t="s">
        <v>22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 t="str">
        <f>IF('Rekapitulace stavby'!E17="","",'Rekapitulace stavby'!E17)</f>
        <v xml:space="preserve"> </v>
      </c>
      <c r="I21" s="23" t="s">
        <v>22</v>
      </c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 t="str">
        <f>IF('Rekapitulace stavby'!E20="","",'Rekapitulace stavby'!E20)</f>
        <v xml:space="preserve"> </v>
      </c>
      <c r="I24" s="23" t="s">
        <v>22</v>
      </c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29</v>
      </c>
      <c r="L26" s="28"/>
    </row>
    <row r="27" spans="2:12" s="7" customFormat="1" ht="16.5" customHeight="1" x14ac:dyDescent="0.2">
      <c r="B27" s="85"/>
      <c r="E27" s="158" t="s">
        <v>1</v>
      </c>
      <c r="F27" s="158"/>
      <c r="G27" s="158"/>
      <c r="H27" s="158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30</v>
      </c>
      <c r="J30" s="62">
        <f>ROUND(J120,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51" t="s">
        <v>34</v>
      </c>
      <c r="E33" s="23" t="s">
        <v>35</v>
      </c>
      <c r="F33" s="87">
        <f>ROUND((SUM(BE120:BE155)),  2)</f>
        <v>0</v>
      </c>
      <c r="I33" s="88">
        <v>0.21</v>
      </c>
      <c r="J33" s="87">
        <f>ROUND(((SUM(BE120:BE155))*I33),  2)</f>
        <v>0</v>
      </c>
      <c r="L33" s="28"/>
    </row>
    <row r="34" spans="2:12" s="1" customFormat="1" ht="14.45" customHeight="1" x14ac:dyDescent="0.2">
      <c r="B34" s="28"/>
      <c r="E34" s="23" t="s">
        <v>36</v>
      </c>
      <c r="F34" s="87">
        <f>ROUND((SUM(BF120:BF155)),  2)</f>
        <v>0</v>
      </c>
      <c r="I34" s="88">
        <v>0.12</v>
      </c>
      <c r="J34" s="87">
        <f>ROUND(((SUM(BF120:BF155))*I34),  2)</f>
        <v>0</v>
      </c>
      <c r="L34" s="28"/>
    </row>
    <row r="35" spans="2:12" s="1" customFormat="1" ht="14.45" hidden="1" customHeight="1" x14ac:dyDescent="0.2">
      <c r="B35" s="28"/>
      <c r="E35" s="23" t="s">
        <v>37</v>
      </c>
      <c r="F35" s="87">
        <f>ROUND((SUM(BG120:BG155)),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38</v>
      </c>
      <c r="F36" s="87">
        <f>ROUND((SUM(BH120:BH155)),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39</v>
      </c>
      <c r="F37" s="87">
        <f>ROUND((SUM(BI120:BI155)),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84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190" t="str">
        <f>E7</f>
        <v>Oprava stoupacího vedení kanalizace a vodovodu v prostoru šaten pro zaměstnace</v>
      </c>
      <c r="F85" s="191"/>
      <c r="G85" s="191"/>
      <c r="H85" s="191"/>
      <c r="L85" s="28"/>
    </row>
    <row r="86" spans="2:47" s="1" customFormat="1" ht="12" customHeight="1" x14ac:dyDescent="0.2">
      <c r="B86" s="28"/>
      <c r="C86" s="23" t="s">
        <v>83</v>
      </c>
      <c r="L86" s="28"/>
    </row>
    <row r="87" spans="2:47" s="1" customFormat="1" ht="30" customHeight="1" x14ac:dyDescent="0.2">
      <c r="B87" s="28"/>
      <c r="E87" s="187" t="str">
        <f>E9</f>
        <v>Oprava stoupacího vedení kanalizace a vodovodu v prostoru šaten - Stoupačka 2,3,4</v>
      </c>
      <c r="F87" s="189"/>
      <c r="G87" s="189"/>
      <c r="H87" s="189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MUDr.Jana Jánského 11, Znojmo</v>
      </c>
      <c r="I89" s="23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F14</f>
        <v>Nemocnice Znojmo</v>
      </c>
      <c r="I91" s="23" t="s">
        <v>25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3" t="s">
        <v>23</v>
      </c>
      <c r="F92" s="196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85</v>
      </c>
      <c r="D94" s="89"/>
      <c r="E94" s="89"/>
      <c r="F94" s="89"/>
      <c r="G94" s="89"/>
      <c r="H94" s="89"/>
      <c r="I94" s="89"/>
      <c r="J94" s="98" t="s">
        <v>86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87</v>
      </c>
      <c r="J96" s="62">
        <f>J120</f>
        <v>0</v>
      </c>
      <c r="L96" s="28"/>
      <c r="AU96" s="13" t="s">
        <v>88</v>
      </c>
    </row>
    <row r="97" spans="2:12" s="8" customFormat="1" ht="24.95" customHeight="1" x14ac:dyDescent="0.2">
      <c r="B97" s="100"/>
      <c r="D97" s="101" t="s">
        <v>89</v>
      </c>
      <c r="E97" s="102"/>
      <c r="F97" s="102"/>
      <c r="G97" s="102"/>
      <c r="H97" s="102"/>
      <c r="I97" s="102"/>
      <c r="J97" s="103">
        <f>J121</f>
        <v>0</v>
      </c>
      <c r="L97" s="100"/>
    </row>
    <row r="98" spans="2:12" s="9" customFormat="1" ht="19.899999999999999" customHeight="1" x14ac:dyDescent="0.2">
      <c r="B98" s="104"/>
      <c r="D98" s="105" t="s">
        <v>90</v>
      </c>
      <c r="E98" s="106"/>
      <c r="F98" s="106"/>
      <c r="G98" s="106"/>
      <c r="H98" s="106"/>
      <c r="I98" s="106"/>
      <c r="J98" s="107">
        <f>J122</f>
        <v>0</v>
      </c>
      <c r="L98" s="104"/>
    </row>
    <row r="99" spans="2:12" s="9" customFormat="1" ht="19.899999999999999" customHeight="1" x14ac:dyDescent="0.2">
      <c r="B99" s="104"/>
      <c r="D99" s="105" t="s">
        <v>91</v>
      </c>
      <c r="E99" s="106"/>
      <c r="F99" s="106"/>
      <c r="G99" s="106"/>
      <c r="H99" s="106"/>
      <c r="I99" s="106"/>
      <c r="J99" s="107">
        <f>J131</f>
        <v>0</v>
      </c>
      <c r="L99" s="104"/>
    </row>
    <row r="100" spans="2:12" s="8" customFormat="1" ht="24.95" customHeight="1" x14ac:dyDescent="0.2">
      <c r="B100" s="100"/>
      <c r="D100" s="101" t="s">
        <v>92</v>
      </c>
      <c r="E100" s="102"/>
      <c r="F100" s="102"/>
      <c r="G100" s="102"/>
      <c r="H100" s="102"/>
      <c r="I100" s="102"/>
      <c r="J100" s="103">
        <f>J151</f>
        <v>0</v>
      </c>
      <c r="L100" s="100"/>
    </row>
    <row r="101" spans="2:12" s="1" customFormat="1" ht="21.75" customHeight="1" x14ac:dyDescent="0.2">
      <c r="B101" s="28"/>
      <c r="L101" s="28"/>
    </row>
    <row r="102" spans="2:12" s="1" customFormat="1" ht="6.95" customHeight="1" x14ac:dyDescent="0.2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 x14ac:dyDescent="0.2">
      <c r="B107" s="28"/>
      <c r="C107" s="17" t="s">
        <v>93</v>
      </c>
      <c r="L107" s="28"/>
    </row>
    <row r="108" spans="2:12" s="1" customFormat="1" ht="6.95" customHeight="1" x14ac:dyDescent="0.2">
      <c r="B108" s="28"/>
      <c r="L108" s="28"/>
    </row>
    <row r="109" spans="2:12" s="1" customFormat="1" ht="12" customHeight="1" x14ac:dyDescent="0.2">
      <c r="B109" s="28"/>
      <c r="C109" s="23" t="s">
        <v>15</v>
      </c>
      <c r="L109" s="28"/>
    </row>
    <row r="110" spans="2:12" s="1" customFormat="1" ht="26.25" customHeight="1" x14ac:dyDescent="0.2">
      <c r="B110" s="28"/>
      <c r="E110" s="190" t="str">
        <f>E7</f>
        <v>Oprava stoupacího vedení kanalizace a vodovodu v prostoru šaten pro zaměstnace</v>
      </c>
      <c r="F110" s="191"/>
      <c r="G110" s="191"/>
      <c r="H110" s="191"/>
      <c r="L110" s="28"/>
    </row>
    <row r="111" spans="2:12" s="1" customFormat="1" ht="12" customHeight="1" x14ac:dyDescent="0.2">
      <c r="B111" s="28"/>
      <c r="C111" s="23" t="s">
        <v>83</v>
      </c>
      <c r="L111" s="28"/>
    </row>
    <row r="112" spans="2:12" s="1" customFormat="1" ht="30" customHeight="1" x14ac:dyDescent="0.2">
      <c r="B112" s="28"/>
      <c r="E112" s="187" t="str">
        <f>E9</f>
        <v>Oprava stoupacího vedení kanalizace a vodovodu v prostoru šaten - Stoupačka 2,3,4</v>
      </c>
      <c r="F112" s="189"/>
      <c r="G112" s="189"/>
      <c r="H112" s="189"/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18</v>
      </c>
      <c r="F114" s="21" t="str">
        <f>F12</f>
        <v>MUDr.Jana Jánského 11, Znojmo</v>
      </c>
      <c r="I114" s="23" t="s">
        <v>19</v>
      </c>
      <c r="J114" s="48" t="str">
        <f>IF(J12="","",J12)</f>
        <v/>
      </c>
      <c r="L114" s="28"/>
    </row>
    <row r="115" spans="2:65" s="1" customFormat="1" ht="6.95" customHeight="1" x14ac:dyDescent="0.2">
      <c r="B115" s="28"/>
      <c r="L115" s="28"/>
    </row>
    <row r="116" spans="2:65" s="1" customFormat="1" ht="15.2" customHeight="1" x14ac:dyDescent="0.2">
      <c r="B116" s="28"/>
      <c r="C116" s="23" t="s">
        <v>20</v>
      </c>
      <c r="F116" s="21" t="str">
        <f>F14</f>
        <v>Nemocnice Znojmo</v>
      </c>
      <c r="I116" s="23" t="s">
        <v>25</v>
      </c>
      <c r="J116" s="26" t="str">
        <f>E21</f>
        <v xml:space="preserve"> </v>
      </c>
      <c r="L116" s="28"/>
    </row>
    <row r="117" spans="2:65" s="1" customFormat="1" ht="15.2" customHeight="1" x14ac:dyDescent="0.2">
      <c r="B117" s="28"/>
      <c r="C117" s="23" t="s">
        <v>23</v>
      </c>
      <c r="F117" s="196" t="str">
        <f>IF(E18="","",E18)</f>
        <v>Vyplň údaj</v>
      </c>
      <c r="I117" s="23" t="s">
        <v>28</v>
      </c>
      <c r="J117" s="26" t="str">
        <f>E24</f>
        <v xml:space="preserve"> </v>
      </c>
      <c r="L117" s="28"/>
    </row>
    <row r="118" spans="2:65" s="1" customFormat="1" ht="10.35" customHeight="1" x14ac:dyDescent="0.2">
      <c r="B118" s="28"/>
      <c r="L118" s="28"/>
    </row>
    <row r="119" spans="2:65" s="10" customFormat="1" ht="29.25" customHeight="1" x14ac:dyDescent="0.2">
      <c r="B119" s="108"/>
      <c r="C119" s="109" t="s">
        <v>94</v>
      </c>
      <c r="D119" s="110" t="s">
        <v>55</v>
      </c>
      <c r="E119" s="110" t="s">
        <v>51</v>
      </c>
      <c r="F119" s="110" t="s">
        <v>52</v>
      </c>
      <c r="G119" s="110" t="s">
        <v>95</v>
      </c>
      <c r="H119" s="110" t="s">
        <v>96</v>
      </c>
      <c r="I119" s="110" t="s">
        <v>97</v>
      </c>
      <c r="J119" s="111" t="s">
        <v>86</v>
      </c>
      <c r="K119" s="112" t="s">
        <v>98</v>
      </c>
      <c r="L119" s="108"/>
      <c r="M119" s="55" t="s">
        <v>1</v>
      </c>
      <c r="N119" s="56" t="s">
        <v>34</v>
      </c>
      <c r="O119" s="56" t="s">
        <v>99</v>
      </c>
      <c r="P119" s="56" t="s">
        <v>100</v>
      </c>
      <c r="Q119" s="56" t="s">
        <v>101</v>
      </c>
      <c r="R119" s="56" t="s">
        <v>102</v>
      </c>
      <c r="S119" s="56" t="s">
        <v>103</v>
      </c>
      <c r="T119" s="57" t="s">
        <v>104</v>
      </c>
    </row>
    <row r="120" spans="2:65" s="1" customFormat="1" ht="22.9" customHeight="1" x14ac:dyDescent="0.25">
      <c r="B120" s="28"/>
      <c r="C120" s="60" t="s">
        <v>105</v>
      </c>
      <c r="J120" s="113">
        <f>BK120</f>
        <v>0</v>
      </c>
      <c r="L120" s="28"/>
      <c r="M120" s="58"/>
      <c r="N120" s="49"/>
      <c r="O120" s="49"/>
      <c r="P120" s="114">
        <f>P121+P151</f>
        <v>0</v>
      </c>
      <c r="Q120" s="49"/>
      <c r="R120" s="114">
        <f>R121+R151</f>
        <v>0.16853000000000001</v>
      </c>
      <c r="S120" s="49"/>
      <c r="T120" s="115">
        <f>T121+T151</f>
        <v>0.95463999999999993</v>
      </c>
      <c r="AT120" s="13" t="s">
        <v>69</v>
      </c>
      <c r="AU120" s="13" t="s">
        <v>88</v>
      </c>
      <c r="BK120" s="116">
        <f>BK121+BK151</f>
        <v>0</v>
      </c>
    </row>
    <row r="121" spans="2:65" s="11" customFormat="1" ht="25.9" customHeight="1" x14ac:dyDescent="0.2">
      <c r="B121" s="117"/>
      <c r="D121" s="118" t="s">
        <v>69</v>
      </c>
      <c r="E121" s="119" t="s">
        <v>106</v>
      </c>
      <c r="F121" s="119" t="s">
        <v>107</v>
      </c>
      <c r="I121" s="120"/>
      <c r="J121" s="121">
        <f>BK121</f>
        <v>0</v>
      </c>
      <c r="L121" s="117"/>
      <c r="M121" s="122"/>
      <c r="P121" s="123">
        <f>P122+P131</f>
        <v>0</v>
      </c>
      <c r="R121" s="123">
        <f>R122+R131</f>
        <v>0.16853000000000001</v>
      </c>
      <c r="T121" s="124">
        <f>T122+T131</f>
        <v>0.95463999999999993</v>
      </c>
      <c r="AR121" s="118" t="s">
        <v>79</v>
      </c>
      <c r="AT121" s="125" t="s">
        <v>69</v>
      </c>
      <c r="AU121" s="125" t="s">
        <v>70</v>
      </c>
      <c r="AY121" s="118" t="s">
        <v>108</v>
      </c>
      <c r="BK121" s="126">
        <f>BK122+BK131</f>
        <v>0</v>
      </c>
    </row>
    <row r="122" spans="2:65" s="11" customFormat="1" ht="22.9" customHeight="1" x14ac:dyDescent="0.2">
      <c r="B122" s="117"/>
      <c r="D122" s="118" t="s">
        <v>69</v>
      </c>
      <c r="E122" s="127" t="s">
        <v>109</v>
      </c>
      <c r="F122" s="127" t="s">
        <v>110</v>
      </c>
      <c r="I122" s="120"/>
      <c r="J122" s="128">
        <f>BK122</f>
        <v>0</v>
      </c>
      <c r="L122" s="117"/>
      <c r="M122" s="122"/>
      <c r="P122" s="123">
        <f>SUM(P123:P130)</f>
        <v>0</v>
      </c>
      <c r="R122" s="123">
        <f>SUM(R123:R130)</f>
        <v>4.3549999999999998E-2</v>
      </c>
      <c r="T122" s="124">
        <f>SUM(T123:T130)</f>
        <v>0.5968</v>
      </c>
      <c r="AR122" s="118" t="s">
        <v>79</v>
      </c>
      <c r="AT122" s="125" t="s">
        <v>69</v>
      </c>
      <c r="AU122" s="125" t="s">
        <v>77</v>
      </c>
      <c r="AY122" s="118" t="s">
        <v>108</v>
      </c>
      <c r="BK122" s="126">
        <f>SUM(BK123:BK130)</f>
        <v>0</v>
      </c>
    </row>
    <row r="123" spans="2:65" s="1" customFormat="1" ht="16.5" customHeight="1" x14ac:dyDescent="0.2">
      <c r="B123" s="129"/>
      <c r="C123" s="130" t="s">
        <v>77</v>
      </c>
      <c r="D123" s="130" t="s">
        <v>111</v>
      </c>
      <c r="E123" s="131" t="s">
        <v>112</v>
      </c>
      <c r="F123" s="132" t="s">
        <v>113</v>
      </c>
      <c r="G123" s="133" t="s">
        <v>114</v>
      </c>
      <c r="H123" s="134">
        <v>40</v>
      </c>
      <c r="I123" s="135"/>
      <c r="J123" s="136">
        <f t="shared" ref="J123:J130" si="0">ROUND(I123*H123,2)</f>
        <v>0</v>
      </c>
      <c r="K123" s="137"/>
      <c r="L123" s="28"/>
      <c r="M123" s="138" t="s">
        <v>1</v>
      </c>
      <c r="N123" s="139" t="s">
        <v>35</v>
      </c>
      <c r="P123" s="140">
        <f t="shared" ref="P123:P130" si="1">O123*H123</f>
        <v>0</v>
      </c>
      <c r="Q123" s="140">
        <v>0</v>
      </c>
      <c r="R123" s="140">
        <f t="shared" ref="R123:R130" si="2">Q123*H123</f>
        <v>0</v>
      </c>
      <c r="S123" s="140">
        <v>1.4919999999999999E-2</v>
      </c>
      <c r="T123" s="141">
        <f t="shared" ref="T123:T130" si="3">S123*H123</f>
        <v>0.5968</v>
      </c>
      <c r="AR123" s="142" t="s">
        <v>115</v>
      </c>
      <c r="AT123" s="142" t="s">
        <v>111</v>
      </c>
      <c r="AU123" s="142" t="s">
        <v>79</v>
      </c>
      <c r="AY123" s="13" t="s">
        <v>108</v>
      </c>
      <c r="BE123" s="143">
        <f t="shared" ref="BE123:BE130" si="4">IF(N123="základní",J123,0)</f>
        <v>0</v>
      </c>
      <c r="BF123" s="143">
        <f t="shared" ref="BF123:BF130" si="5">IF(N123="snížená",J123,0)</f>
        <v>0</v>
      </c>
      <c r="BG123" s="143">
        <f t="shared" ref="BG123:BG130" si="6">IF(N123="zákl. přenesená",J123,0)</f>
        <v>0</v>
      </c>
      <c r="BH123" s="143">
        <f t="shared" ref="BH123:BH130" si="7">IF(N123="sníž. přenesená",J123,0)</f>
        <v>0</v>
      </c>
      <c r="BI123" s="143">
        <f t="shared" ref="BI123:BI130" si="8">IF(N123="nulová",J123,0)</f>
        <v>0</v>
      </c>
      <c r="BJ123" s="13" t="s">
        <v>77</v>
      </c>
      <c r="BK123" s="143">
        <f t="shared" ref="BK123:BK130" si="9">ROUND(I123*H123,2)</f>
        <v>0</v>
      </c>
      <c r="BL123" s="13" t="s">
        <v>115</v>
      </c>
      <c r="BM123" s="142" t="s">
        <v>116</v>
      </c>
    </row>
    <row r="124" spans="2:65" s="1" customFormat="1" ht="16.5" customHeight="1" x14ac:dyDescent="0.2">
      <c r="B124" s="129"/>
      <c r="C124" s="130" t="s">
        <v>79</v>
      </c>
      <c r="D124" s="130" t="s">
        <v>111</v>
      </c>
      <c r="E124" s="131" t="s">
        <v>117</v>
      </c>
      <c r="F124" s="132" t="s">
        <v>118</v>
      </c>
      <c r="G124" s="133" t="s">
        <v>119</v>
      </c>
      <c r="H124" s="134">
        <v>8</v>
      </c>
      <c r="I124" s="195"/>
      <c r="J124" s="136">
        <f t="shared" si="0"/>
        <v>0</v>
      </c>
      <c r="K124" s="137"/>
      <c r="L124" s="28"/>
      <c r="M124" s="138" t="s">
        <v>1</v>
      </c>
      <c r="N124" s="139" t="s">
        <v>35</v>
      </c>
      <c r="P124" s="140">
        <f t="shared" si="1"/>
        <v>0</v>
      </c>
      <c r="Q124" s="140">
        <v>1.2700000000000001E-3</v>
      </c>
      <c r="R124" s="140">
        <f t="shared" si="2"/>
        <v>1.0160000000000001E-2</v>
      </c>
      <c r="S124" s="140">
        <v>0</v>
      </c>
      <c r="T124" s="141">
        <f t="shared" si="3"/>
        <v>0</v>
      </c>
      <c r="AR124" s="142" t="s">
        <v>115</v>
      </c>
      <c r="AT124" s="142" t="s">
        <v>111</v>
      </c>
      <c r="AU124" s="142" t="s">
        <v>79</v>
      </c>
      <c r="AY124" s="13" t="s">
        <v>108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77</v>
      </c>
      <c r="BK124" s="143">
        <f t="shared" si="9"/>
        <v>0</v>
      </c>
      <c r="BL124" s="13" t="s">
        <v>115</v>
      </c>
      <c r="BM124" s="142" t="s">
        <v>120</v>
      </c>
    </row>
    <row r="125" spans="2:65" s="1" customFormat="1" ht="16.5" customHeight="1" x14ac:dyDescent="0.2">
      <c r="B125" s="129"/>
      <c r="C125" s="130" t="s">
        <v>121</v>
      </c>
      <c r="D125" s="130" t="s">
        <v>111</v>
      </c>
      <c r="E125" s="131" t="s">
        <v>122</v>
      </c>
      <c r="F125" s="132" t="s">
        <v>123</v>
      </c>
      <c r="G125" s="133" t="s">
        <v>119</v>
      </c>
      <c r="H125" s="134">
        <v>6</v>
      </c>
      <c r="I125" s="135"/>
      <c r="J125" s="136">
        <f t="shared" si="0"/>
        <v>0</v>
      </c>
      <c r="K125" s="137"/>
      <c r="L125" s="28"/>
      <c r="M125" s="138" t="s">
        <v>1</v>
      </c>
      <c r="N125" s="139" t="s">
        <v>35</v>
      </c>
      <c r="P125" s="140">
        <f t="shared" si="1"/>
        <v>0</v>
      </c>
      <c r="Q125" s="140">
        <v>1.57E-3</v>
      </c>
      <c r="R125" s="140">
        <f t="shared" si="2"/>
        <v>9.4199999999999996E-3</v>
      </c>
      <c r="S125" s="140">
        <v>0</v>
      </c>
      <c r="T125" s="141">
        <f t="shared" si="3"/>
        <v>0</v>
      </c>
      <c r="AR125" s="142" t="s">
        <v>115</v>
      </c>
      <c r="AT125" s="142" t="s">
        <v>111</v>
      </c>
      <c r="AU125" s="142" t="s">
        <v>79</v>
      </c>
      <c r="AY125" s="13" t="s">
        <v>108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77</v>
      </c>
      <c r="BK125" s="143">
        <f t="shared" si="9"/>
        <v>0</v>
      </c>
      <c r="BL125" s="13" t="s">
        <v>115</v>
      </c>
      <c r="BM125" s="142" t="s">
        <v>124</v>
      </c>
    </row>
    <row r="126" spans="2:65" s="1" customFormat="1" ht="16.5" customHeight="1" x14ac:dyDescent="0.2">
      <c r="B126" s="129"/>
      <c r="C126" s="130" t="s">
        <v>125</v>
      </c>
      <c r="D126" s="130" t="s">
        <v>111</v>
      </c>
      <c r="E126" s="131" t="s">
        <v>126</v>
      </c>
      <c r="F126" s="132" t="s">
        <v>127</v>
      </c>
      <c r="G126" s="133" t="s">
        <v>114</v>
      </c>
      <c r="H126" s="134">
        <v>30</v>
      </c>
      <c r="I126" s="135"/>
      <c r="J126" s="136">
        <f t="shared" si="0"/>
        <v>0</v>
      </c>
      <c r="K126" s="137"/>
      <c r="L126" s="28"/>
      <c r="M126" s="138" t="s">
        <v>1</v>
      </c>
      <c r="N126" s="139" t="s">
        <v>35</v>
      </c>
      <c r="P126" s="140">
        <f t="shared" si="1"/>
        <v>0</v>
      </c>
      <c r="Q126" s="140">
        <v>6.3000000000000003E-4</v>
      </c>
      <c r="R126" s="140">
        <f t="shared" si="2"/>
        <v>1.89E-2</v>
      </c>
      <c r="S126" s="140">
        <v>0</v>
      </c>
      <c r="T126" s="141">
        <f t="shared" si="3"/>
        <v>0</v>
      </c>
      <c r="AR126" s="142" t="s">
        <v>115</v>
      </c>
      <c r="AT126" s="142" t="s">
        <v>111</v>
      </c>
      <c r="AU126" s="142" t="s">
        <v>79</v>
      </c>
      <c r="AY126" s="13" t="s">
        <v>108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77</v>
      </c>
      <c r="BK126" s="143">
        <f t="shared" si="9"/>
        <v>0</v>
      </c>
      <c r="BL126" s="13" t="s">
        <v>115</v>
      </c>
      <c r="BM126" s="142" t="s">
        <v>128</v>
      </c>
    </row>
    <row r="127" spans="2:65" s="1" customFormat="1" ht="16.5" customHeight="1" x14ac:dyDescent="0.2">
      <c r="B127" s="129"/>
      <c r="C127" s="130" t="s">
        <v>129</v>
      </c>
      <c r="D127" s="130" t="s">
        <v>111</v>
      </c>
      <c r="E127" s="131" t="s">
        <v>130</v>
      </c>
      <c r="F127" s="132" t="s">
        <v>131</v>
      </c>
      <c r="G127" s="133" t="s">
        <v>114</v>
      </c>
      <c r="H127" s="134">
        <v>10</v>
      </c>
      <c r="I127" s="135"/>
      <c r="J127" s="136">
        <f t="shared" si="0"/>
        <v>0</v>
      </c>
      <c r="K127" s="137"/>
      <c r="L127" s="28"/>
      <c r="M127" s="138" t="s">
        <v>1</v>
      </c>
      <c r="N127" s="139" t="s">
        <v>35</v>
      </c>
      <c r="P127" s="140">
        <f t="shared" si="1"/>
        <v>0</v>
      </c>
      <c r="Q127" s="140">
        <v>5.0000000000000001E-4</v>
      </c>
      <c r="R127" s="140">
        <f t="shared" si="2"/>
        <v>5.0000000000000001E-3</v>
      </c>
      <c r="S127" s="140">
        <v>0</v>
      </c>
      <c r="T127" s="141">
        <f t="shared" si="3"/>
        <v>0</v>
      </c>
      <c r="AR127" s="142" t="s">
        <v>115</v>
      </c>
      <c r="AT127" s="142" t="s">
        <v>111</v>
      </c>
      <c r="AU127" s="142" t="s">
        <v>79</v>
      </c>
      <c r="AY127" s="13" t="s">
        <v>108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77</v>
      </c>
      <c r="BK127" s="143">
        <f t="shared" si="9"/>
        <v>0</v>
      </c>
      <c r="BL127" s="13" t="s">
        <v>115</v>
      </c>
      <c r="BM127" s="142" t="s">
        <v>132</v>
      </c>
    </row>
    <row r="128" spans="2:65" s="1" customFormat="1" ht="21.75" customHeight="1" x14ac:dyDescent="0.2">
      <c r="B128" s="129"/>
      <c r="C128" s="130" t="s">
        <v>133</v>
      </c>
      <c r="D128" s="130" t="s">
        <v>111</v>
      </c>
      <c r="E128" s="131" t="s">
        <v>134</v>
      </c>
      <c r="F128" s="132" t="s">
        <v>135</v>
      </c>
      <c r="G128" s="133" t="s">
        <v>114</v>
      </c>
      <c r="H128" s="134">
        <v>40</v>
      </c>
      <c r="I128" s="135"/>
      <c r="J128" s="136">
        <f t="shared" si="0"/>
        <v>0</v>
      </c>
      <c r="K128" s="137"/>
      <c r="L128" s="28"/>
      <c r="M128" s="138" t="s">
        <v>1</v>
      </c>
      <c r="N128" s="139" t="s">
        <v>35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115</v>
      </c>
      <c r="AT128" s="142" t="s">
        <v>111</v>
      </c>
      <c r="AU128" s="142" t="s">
        <v>79</v>
      </c>
      <c r="AY128" s="13" t="s">
        <v>108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77</v>
      </c>
      <c r="BK128" s="143">
        <f t="shared" si="9"/>
        <v>0</v>
      </c>
      <c r="BL128" s="13" t="s">
        <v>115</v>
      </c>
      <c r="BM128" s="142" t="s">
        <v>136</v>
      </c>
    </row>
    <row r="129" spans="2:65" s="1" customFormat="1" ht="16.5" customHeight="1" x14ac:dyDescent="0.2">
      <c r="B129" s="129"/>
      <c r="C129" s="130" t="s">
        <v>137</v>
      </c>
      <c r="D129" s="130" t="s">
        <v>111</v>
      </c>
      <c r="E129" s="131" t="s">
        <v>138</v>
      </c>
      <c r="F129" s="132" t="s">
        <v>139</v>
      </c>
      <c r="G129" s="133" t="s">
        <v>140</v>
      </c>
      <c r="H129" s="134">
        <v>1</v>
      </c>
      <c r="I129" s="135"/>
      <c r="J129" s="136">
        <f t="shared" si="0"/>
        <v>0</v>
      </c>
      <c r="K129" s="137"/>
      <c r="L129" s="28"/>
      <c r="M129" s="138" t="s">
        <v>1</v>
      </c>
      <c r="N129" s="139" t="s">
        <v>35</v>
      </c>
      <c r="P129" s="140">
        <f t="shared" si="1"/>
        <v>0</v>
      </c>
      <c r="Q129" s="140">
        <v>6.9999999999999994E-5</v>
      </c>
      <c r="R129" s="140">
        <f t="shared" si="2"/>
        <v>6.9999999999999994E-5</v>
      </c>
      <c r="S129" s="140">
        <v>0</v>
      </c>
      <c r="T129" s="141">
        <f t="shared" si="3"/>
        <v>0</v>
      </c>
      <c r="AR129" s="142" t="s">
        <v>115</v>
      </c>
      <c r="AT129" s="142" t="s">
        <v>111</v>
      </c>
      <c r="AU129" s="142" t="s">
        <v>79</v>
      </c>
      <c r="AY129" s="13" t="s">
        <v>108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77</v>
      </c>
      <c r="BK129" s="143">
        <f t="shared" si="9"/>
        <v>0</v>
      </c>
      <c r="BL129" s="13" t="s">
        <v>115</v>
      </c>
      <c r="BM129" s="142" t="s">
        <v>141</v>
      </c>
    </row>
    <row r="130" spans="2:65" s="1" customFormat="1" ht="24.2" customHeight="1" x14ac:dyDescent="0.2">
      <c r="B130" s="129"/>
      <c r="C130" s="130" t="s">
        <v>142</v>
      </c>
      <c r="D130" s="130" t="s">
        <v>111</v>
      </c>
      <c r="E130" s="131" t="s">
        <v>143</v>
      </c>
      <c r="F130" s="132" t="s">
        <v>144</v>
      </c>
      <c r="G130" s="133" t="s">
        <v>145</v>
      </c>
      <c r="H130" s="144"/>
      <c r="I130" s="135"/>
      <c r="J130" s="136">
        <f t="shared" si="0"/>
        <v>0</v>
      </c>
      <c r="K130" s="137"/>
      <c r="L130" s="28"/>
      <c r="M130" s="138" t="s">
        <v>1</v>
      </c>
      <c r="N130" s="139" t="s">
        <v>35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115</v>
      </c>
      <c r="AT130" s="142" t="s">
        <v>111</v>
      </c>
      <c r="AU130" s="142" t="s">
        <v>79</v>
      </c>
      <c r="AY130" s="13" t="s">
        <v>108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77</v>
      </c>
      <c r="BK130" s="143">
        <f t="shared" si="9"/>
        <v>0</v>
      </c>
      <c r="BL130" s="13" t="s">
        <v>115</v>
      </c>
      <c r="BM130" s="142" t="s">
        <v>146</v>
      </c>
    </row>
    <row r="131" spans="2:65" s="11" customFormat="1" ht="22.9" customHeight="1" x14ac:dyDescent="0.2">
      <c r="B131" s="117"/>
      <c r="D131" s="118" t="s">
        <v>69</v>
      </c>
      <c r="E131" s="127" t="s">
        <v>147</v>
      </c>
      <c r="F131" s="127" t="s">
        <v>148</v>
      </c>
      <c r="I131" s="120"/>
      <c r="J131" s="128">
        <f>BK131</f>
        <v>0</v>
      </c>
      <c r="L131" s="117"/>
      <c r="M131" s="122"/>
      <c r="P131" s="123">
        <f>SUM(P132:P150)</f>
        <v>0</v>
      </c>
      <c r="R131" s="123">
        <f>SUM(R132:R150)</f>
        <v>0.12498000000000001</v>
      </c>
      <c r="T131" s="124">
        <f>SUM(T132:T150)</f>
        <v>0.35783999999999999</v>
      </c>
      <c r="AR131" s="118" t="s">
        <v>79</v>
      </c>
      <c r="AT131" s="125" t="s">
        <v>69</v>
      </c>
      <c r="AU131" s="125" t="s">
        <v>77</v>
      </c>
      <c r="AY131" s="118" t="s">
        <v>108</v>
      </c>
      <c r="BK131" s="126">
        <f>SUM(BK132:BK150)</f>
        <v>0</v>
      </c>
    </row>
    <row r="132" spans="2:65" s="1" customFormat="1" ht="24.2" customHeight="1" x14ac:dyDescent="0.2">
      <c r="B132" s="129"/>
      <c r="C132" s="130" t="s">
        <v>149</v>
      </c>
      <c r="D132" s="130" t="s">
        <v>111</v>
      </c>
      <c r="E132" s="131" t="s">
        <v>150</v>
      </c>
      <c r="F132" s="132" t="s">
        <v>151</v>
      </c>
      <c r="G132" s="133" t="s">
        <v>119</v>
      </c>
      <c r="H132" s="134">
        <v>18</v>
      </c>
      <c r="I132" s="135"/>
      <c r="J132" s="136">
        <f t="shared" ref="J132:J150" si="10">ROUND(I132*H132,2)</f>
        <v>0</v>
      </c>
      <c r="K132" s="137"/>
      <c r="L132" s="28"/>
      <c r="M132" s="138" t="s">
        <v>1</v>
      </c>
      <c r="N132" s="139" t="s">
        <v>35</v>
      </c>
      <c r="P132" s="140">
        <f t="shared" ref="P132:P150" si="11">O132*H132</f>
        <v>0</v>
      </c>
      <c r="Q132" s="140">
        <v>0</v>
      </c>
      <c r="R132" s="140">
        <f t="shared" ref="R132:R150" si="12">Q132*H132</f>
        <v>0</v>
      </c>
      <c r="S132" s="140">
        <v>0</v>
      </c>
      <c r="T132" s="141">
        <f t="shared" ref="T132:T150" si="13">S132*H132</f>
        <v>0</v>
      </c>
      <c r="AR132" s="142" t="s">
        <v>115</v>
      </c>
      <c r="AT132" s="142" t="s">
        <v>111</v>
      </c>
      <c r="AU132" s="142" t="s">
        <v>79</v>
      </c>
      <c r="AY132" s="13" t="s">
        <v>108</v>
      </c>
      <c r="BE132" s="143">
        <f t="shared" ref="BE132:BE150" si="14">IF(N132="základní",J132,0)</f>
        <v>0</v>
      </c>
      <c r="BF132" s="143">
        <f t="shared" ref="BF132:BF150" si="15">IF(N132="snížená",J132,0)</f>
        <v>0</v>
      </c>
      <c r="BG132" s="143">
        <f t="shared" ref="BG132:BG150" si="16">IF(N132="zákl. přenesená",J132,0)</f>
        <v>0</v>
      </c>
      <c r="BH132" s="143">
        <f t="shared" ref="BH132:BH150" si="17">IF(N132="sníž. přenesená",J132,0)</f>
        <v>0</v>
      </c>
      <c r="BI132" s="143">
        <f t="shared" ref="BI132:BI150" si="18">IF(N132="nulová",J132,0)</f>
        <v>0</v>
      </c>
      <c r="BJ132" s="13" t="s">
        <v>77</v>
      </c>
      <c r="BK132" s="143">
        <f t="shared" ref="BK132:BK150" si="19">ROUND(I132*H132,2)</f>
        <v>0</v>
      </c>
      <c r="BL132" s="13" t="s">
        <v>115</v>
      </c>
      <c r="BM132" s="142" t="s">
        <v>152</v>
      </c>
    </row>
    <row r="133" spans="2:65" s="1" customFormat="1" ht="24.2" customHeight="1" x14ac:dyDescent="0.2">
      <c r="B133" s="129"/>
      <c r="C133" s="130" t="s">
        <v>153</v>
      </c>
      <c r="D133" s="130" t="s">
        <v>111</v>
      </c>
      <c r="E133" s="131" t="s">
        <v>154</v>
      </c>
      <c r="F133" s="132" t="s">
        <v>155</v>
      </c>
      <c r="G133" s="133" t="s">
        <v>114</v>
      </c>
      <c r="H133" s="134">
        <v>72</v>
      </c>
      <c r="I133" s="135"/>
      <c r="J133" s="136">
        <f t="shared" si="10"/>
        <v>0</v>
      </c>
      <c r="K133" s="137"/>
      <c r="L133" s="28"/>
      <c r="M133" s="138" t="s">
        <v>1</v>
      </c>
      <c r="N133" s="139" t="s">
        <v>35</v>
      </c>
      <c r="P133" s="140">
        <f t="shared" si="11"/>
        <v>0</v>
      </c>
      <c r="Q133" s="140">
        <v>0</v>
      </c>
      <c r="R133" s="140">
        <f t="shared" si="12"/>
        <v>0</v>
      </c>
      <c r="S133" s="140">
        <v>4.9699999999999996E-3</v>
      </c>
      <c r="T133" s="141">
        <f t="shared" si="13"/>
        <v>0.35783999999999999</v>
      </c>
      <c r="AR133" s="142" t="s">
        <v>115</v>
      </c>
      <c r="AT133" s="142" t="s">
        <v>111</v>
      </c>
      <c r="AU133" s="142" t="s">
        <v>79</v>
      </c>
      <c r="AY133" s="13" t="s">
        <v>108</v>
      </c>
      <c r="BE133" s="143">
        <f t="shared" si="14"/>
        <v>0</v>
      </c>
      <c r="BF133" s="143">
        <f t="shared" si="15"/>
        <v>0</v>
      </c>
      <c r="BG133" s="143">
        <f t="shared" si="16"/>
        <v>0</v>
      </c>
      <c r="BH133" s="143">
        <f t="shared" si="17"/>
        <v>0</v>
      </c>
      <c r="BI133" s="143">
        <f t="shared" si="18"/>
        <v>0</v>
      </c>
      <c r="BJ133" s="13" t="s">
        <v>77</v>
      </c>
      <c r="BK133" s="143">
        <f t="shared" si="19"/>
        <v>0</v>
      </c>
      <c r="BL133" s="13" t="s">
        <v>115</v>
      </c>
      <c r="BM133" s="142" t="s">
        <v>156</v>
      </c>
    </row>
    <row r="134" spans="2:65" s="1" customFormat="1" ht="24.2" customHeight="1" x14ac:dyDescent="0.2">
      <c r="B134" s="129"/>
      <c r="C134" s="130" t="s">
        <v>157</v>
      </c>
      <c r="D134" s="130" t="s">
        <v>111</v>
      </c>
      <c r="E134" s="131" t="s">
        <v>158</v>
      </c>
      <c r="F134" s="132" t="s">
        <v>159</v>
      </c>
      <c r="G134" s="133" t="s">
        <v>119</v>
      </c>
      <c r="H134" s="134">
        <v>6</v>
      </c>
      <c r="I134" s="135"/>
      <c r="J134" s="136">
        <f t="shared" si="10"/>
        <v>0</v>
      </c>
      <c r="K134" s="137"/>
      <c r="L134" s="28"/>
      <c r="M134" s="138" t="s">
        <v>1</v>
      </c>
      <c r="N134" s="139" t="s">
        <v>35</v>
      </c>
      <c r="P134" s="140">
        <f t="shared" si="11"/>
        <v>0</v>
      </c>
      <c r="Q134" s="140">
        <v>3.3E-4</v>
      </c>
      <c r="R134" s="140">
        <f t="shared" si="12"/>
        <v>1.98E-3</v>
      </c>
      <c r="S134" s="140">
        <v>0</v>
      </c>
      <c r="T134" s="141">
        <f t="shared" si="13"/>
        <v>0</v>
      </c>
      <c r="AR134" s="142" t="s">
        <v>115</v>
      </c>
      <c r="AT134" s="142" t="s">
        <v>111</v>
      </c>
      <c r="AU134" s="142" t="s">
        <v>79</v>
      </c>
      <c r="AY134" s="13" t="s">
        <v>108</v>
      </c>
      <c r="BE134" s="143">
        <f t="shared" si="14"/>
        <v>0</v>
      </c>
      <c r="BF134" s="143">
        <f t="shared" si="15"/>
        <v>0</v>
      </c>
      <c r="BG134" s="143">
        <f t="shared" si="16"/>
        <v>0</v>
      </c>
      <c r="BH134" s="143">
        <f t="shared" si="17"/>
        <v>0</v>
      </c>
      <c r="BI134" s="143">
        <f t="shared" si="18"/>
        <v>0</v>
      </c>
      <c r="BJ134" s="13" t="s">
        <v>77</v>
      </c>
      <c r="BK134" s="143">
        <f t="shared" si="19"/>
        <v>0</v>
      </c>
      <c r="BL134" s="13" t="s">
        <v>115</v>
      </c>
      <c r="BM134" s="142" t="s">
        <v>160</v>
      </c>
    </row>
    <row r="135" spans="2:65" s="1" customFormat="1" ht="24.2" customHeight="1" x14ac:dyDescent="0.2">
      <c r="B135" s="129"/>
      <c r="C135" s="130" t="s">
        <v>8</v>
      </c>
      <c r="D135" s="130" t="s">
        <v>111</v>
      </c>
      <c r="E135" s="131" t="s">
        <v>161</v>
      </c>
      <c r="F135" s="132" t="s">
        <v>162</v>
      </c>
      <c r="G135" s="133" t="s">
        <v>119</v>
      </c>
      <c r="H135" s="134">
        <v>12</v>
      </c>
      <c r="I135" s="135"/>
      <c r="J135" s="136">
        <f t="shared" si="10"/>
        <v>0</v>
      </c>
      <c r="K135" s="137"/>
      <c r="L135" s="28"/>
      <c r="M135" s="138" t="s">
        <v>1</v>
      </c>
      <c r="N135" s="139" t="s">
        <v>35</v>
      </c>
      <c r="P135" s="140">
        <f t="shared" si="11"/>
        <v>0</v>
      </c>
      <c r="Q135" s="140">
        <v>4.2000000000000002E-4</v>
      </c>
      <c r="R135" s="140">
        <f t="shared" si="12"/>
        <v>5.0400000000000002E-3</v>
      </c>
      <c r="S135" s="140">
        <v>0</v>
      </c>
      <c r="T135" s="141">
        <f t="shared" si="13"/>
        <v>0</v>
      </c>
      <c r="AR135" s="142" t="s">
        <v>115</v>
      </c>
      <c r="AT135" s="142" t="s">
        <v>111</v>
      </c>
      <c r="AU135" s="142" t="s">
        <v>79</v>
      </c>
      <c r="AY135" s="13" t="s">
        <v>108</v>
      </c>
      <c r="BE135" s="143">
        <f t="shared" si="14"/>
        <v>0</v>
      </c>
      <c r="BF135" s="143">
        <f t="shared" si="15"/>
        <v>0</v>
      </c>
      <c r="BG135" s="143">
        <f t="shared" si="16"/>
        <v>0</v>
      </c>
      <c r="BH135" s="143">
        <f t="shared" si="17"/>
        <v>0</v>
      </c>
      <c r="BI135" s="143">
        <f t="shared" si="18"/>
        <v>0</v>
      </c>
      <c r="BJ135" s="13" t="s">
        <v>77</v>
      </c>
      <c r="BK135" s="143">
        <f t="shared" si="19"/>
        <v>0</v>
      </c>
      <c r="BL135" s="13" t="s">
        <v>115</v>
      </c>
      <c r="BM135" s="142" t="s">
        <v>163</v>
      </c>
    </row>
    <row r="136" spans="2:65" s="1" customFormat="1" ht="21.75" customHeight="1" x14ac:dyDescent="0.2">
      <c r="B136" s="129"/>
      <c r="C136" s="130" t="s">
        <v>164</v>
      </c>
      <c r="D136" s="130" t="s">
        <v>111</v>
      </c>
      <c r="E136" s="131" t="s">
        <v>165</v>
      </c>
      <c r="F136" s="132" t="s">
        <v>166</v>
      </c>
      <c r="G136" s="133" t="s">
        <v>119</v>
      </c>
      <c r="H136" s="134">
        <v>6</v>
      </c>
      <c r="I136" s="135"/>
      <c r="J136" s="136">
        <f t="shared" si="10"/>
        <v>0</v>
      </c>
      <c r="K136" s="137"/>
      <c r="L136" s="28"/>
      <c r="M136" s="138" t="s">
        <v>1</v>
      </c>
      <c r="N136" s="139" t="s">
        <v>35</v>
      </c>
      <c r="P136" s="140">
        <f t="shared" si="11"/>
        <v>0</v>
      </c>
      <c r="Q136" s="140">
        <v>6.2E-4</v>
      </c>
      <c r="R136" s="140">
        <f t="shared" si="12"/>
        <v>3.7200000000000002E-3</v>
      </c>
      <c r="S136" s="140">
        <v>0</v>
      </c>
      <c r="T136" s="141">
        <f t="shared" si="13"/>
        <v>0</v>
      </c>
      <c r="AR136" s="142" t="s">
        <v>115</v>
      </c>
      <c r="AT136" s="142" t="s">
        <v>111</v>
      </c>
      <c r="AU136" s="142" t="s">
        <v>79</v>
      </c>
      <c r="AY136" s="13" t="s">
        <v>108</v>
      </c>
      <c r="BE136" s="143">
        <f t="shared" si="14"/>
        <v>0</v>
      </c>
      <c r="BF136" s="143">
        <f t="shared" si="15"/>
        <v>0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3" t="s">
        <v>77</v>
      </c>
      <c r="BK136" s="143">
        <f t="shared" si="19"/>
        <v>0</v>
      </c>
      <c r="BL136" s="13" t="s">
        <v>115</v>
      </c>
      <c r="BM136" s="142" t="s">
        <v>167</v>
      </c>
    </row>
    <row r="137" spans="2:65" s="1" customFormat="1" ht="24.2" customHeight="1" x14ac:dyDescent="0.2">
      <c r="B137" s="129"/>
      <c r="C137" s="130" t="s">
        <v>168</v>
      </c>
      <c r="D137" s="130" t="s">
        <v>111</v>
      </c>
      <c r="E137" s="131" t="s">
        <v>169</v>
      </c>
      <c r="F137" s="132" t="s">
        <v>170</v>
      </c>
      <c r="G137" s="133" t="s">
        <v>114</v>
      </c>
      <c r="H137" s="134">
        <v>24</v>
      </c>
      <c r="I137" s="135"/>
      <c r="J137" s="136">
        <f t="shared" si="10"/>
        <v>0</v>
      </c>
      <c r="K137" s="137"/>
      <c r="L137" s="28"/>
      <c r="M137" s="138" t="s">
        <v>1</v>
      </c>
      <c r="N137" s="139" t="s">
        <v>35</v>
      </c>
      <c r="P137" s="140">
        <f t="shared" si="11"/>
        <v>0</v>
      </c>
      <c r="Q137" s="140">
        <v>1.0200000000000001E-3</v>
      </c>
      <c r="R137" s="140">
        <f t="shared" si="12"/>
        <v>2.4480000000000002E-2</v>
      </c>
      <c r="S137" s="140">
        <v>0</v>
      </c>
      <c r="T137" s="141">
        <f t="shared" si="13"/>
        <v>0</v>
      </c>
      <c r="AR137" s="142" t="s">
        <v>115</v>
      </c>
      <c r="AT137" s="142" t="s">
        <v>111</v>
      </c>
      <c r="AU137" s="142" t="s">
        <v>79</v>
      </c>
      <c r="AY137" s="13" t="s">
        <v>108</v>
      </c>
      <c r="BE137" s="143">
        <f t="shared" si="14"/>
        <v>0</v>
      </c>
      <c r="BF137" s="143">
        <f t="shared" si="15"/>
        <v>0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3" t="s">
        <v>77</v>
      </c>
      <c r="BK137" s="143">
        <f t="shared" si="19"/>
        <v>0</v>
      </c>
      <c r="BL137" s="13" t="s">
        <v>115</v>
      </c>
      <c r="BM137" s="142" t="s">
        <v>171</v>
      </c>
    </row>
    <row r="138" spans="2:65" s="1" customFormat="1" ht="24.2" customHeight="1" x14ac:dyDescent="0.2">
      <c r="B138" s="129"/>
      <c r="C138" s="130" t="s">
        <v>172</v>
      </c>
      <c r="D138" s="130" t="s">
        <v>111</v>
      </c>
      <c r="E138" s="131" t="s">
        <v>173</v>
      </c>
      <c r="F138" s="132" t="s">
        <v>174</v>
      </c>
      <c r="G138" s="133" t="s">
        <v>114</v>
      </c>
      <c r="H138" s="134">
        <v>48</v>
      </c>
      <c r="I138" s="135"/>
      <c r="J138" s="136">
        <f t="shared" si="10"/>
        <v>0</v>
      </c>
      <c r="K138" s="137"/>
      <c r="L138" s="28"/>
      <c r="M138" s="138" t="s">
        <v>1</v>
      </c>
      <c r="N138" s="139" t="s">
        <v>35</v>
      </c>
      <c r="P138" s="140">
        <f t="shared" si="11"/>
        <v>0</v>
      </c>
      <c r="Q138" s="140">
        <v>1.15E-3</v>
      </c>
      <c r="R138" s="140">
        <f t="shared" si="12"/>
        <v>5.5199999999999999E-2</v>
      </c>
      <c r="S138" s="140">
        <v>0</v>
      </c>
      <c r="T138" s="141">
        <f t="shared" si="13"/>
        <v>0</v>
      </c>
      <c r="AR138" s="142" t="s">
        <v>115</v>
      </c>
      <c r="AT138" s="142" t="s">
        <v>111</v>
      </c>
      <c r="AU138" s="142" t="s">
        <v>79</v>
      </c>
      <c r="AY138" s="13" t="s">
        <v>108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77</v>
      </c>
      <c r="BK138" s="143">
        <f t="shared" si="19"/>
        <v>0</v>
      </c>
      <c r="BL138" s="13" t="s">
        <v>115</v>
      </c>
      <c r="BM138" s="142" t="s">
        <v>175</v>
      </c>
    </row>
    <row r="139" spans="2:65" s="1" customFormat="1" ht="16.5" customHeight="1" x14ac:dyDescent="0.2">
      <c r="B139" s="129"/>
      <c r="C139" s="130" t="s">
        <v>115</v>
      </c>
      <c r="D139" s="130" t="s">
        <v>111</v>
      </c>
      <c r="E139" s="131" t="s">
        <v>176</v>
      </c>
      <c r="F139" s="132" t="s">
        <v>177</v>
      </c>
      <c r="G139" s="133" t="s">
        <v>114</v>
      </c>
      <c r="H139" s="134">
        <v>4</v>
      </c>
      <c r="I139" s="135"/>
      <c r="J139" s="136">
        <f t="shared" si="10"/>
        <v>0</v>
      </c>
      <c r="K139" s="137"/>
      <c r="L139" s="28"/>
      <c r="M139" s="138" t="s">
        <v>1</v>
      </c>
      <c r="N139" s="139" t="s">
        <v>35</v>
      </c>
      <c r="P139" s="140">
        <f t="shared" si="11"/>
        <v>0</v>
      </c>
      <c r="Q139" s="140">
        <v>2.5000000000000001E-4</v>
      </c>
      <c r="R139" s="140">
        <f t="shared" si="12"/>
        <v>1E-3</v>
      </c>
      <c r="S139" s="140">
        <v>0</v>
      </c>
      <c r="T139" s="141">
        <f t="shared" si="13"/>
        <v>0</v>
      </c>
      <c r="AR139" s="142" t="s">
        <v>115</v>
      </c>
      <c r="AT139" s="142" t="s">
        <v>111</v>
      </c>
      <c r="AU139" s="142" t="s">
        <v>79</v>
      </c>
      <c r="AY139" s="13" t="s">
        <v>108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77</v>
      </c>
      <c r="BK139" s="143">
        <f t="shared" si="19"/>
        <v>0</v>
      </c>
      <c r="BL139" s="13" t="s">
        <v>115</v>
      </c>
      <c r="BM139" s="142" t="s">
        <v>178</v>
      </c>
    </row>
    <row r="140" spans="2:65" s="1" customFormat="1" ht="16.5" customHeight="1" x14ac:dyDescent="0.2">
      <c r="B140" s="129"/>
      <c r="C140" s="130" t="s">
        <v>179</v>
      </c>
      <c r="D140" s="130" t="s">
        <v>111</v>
      </c>
      <c r="E140" s="131" t="s">
        <v>180</v>
      </c>
      <c r="F140" s="132" t="s">
        <v>181</v>
      </c>
      <c r="G140" s="133" t="s">
        <v>114</v>
      </c>
      <c r="H140" s="134">
        <v>8</v>
      </c>
      <c r="I140" s="135"/>
      <c r="J140" s="136">
        <f t="shared" si="10"/>
        <v>0</v>
      </c>
      <c r="K140" s="137"/>
      <c r="L140" s="28"/>
      <c r="M140" s="138" t="s">
        <v>1</v>
      </c>
      <c r="N140" s="139" t="s">
        <v>35</v>
      </c>
      <c r="P140" s="140">
        <f t="shared" si="11"/>
        <v>0</v>
      </c>
      <c r="Q140" s="140">
        <v>2.5999999999999998E-4</v>
      </c>
      <c r="R140" s="140">
        <f t="shared" si="12"/>
        <v>2.0799999999999998E-3</v>
      </c>
      <c r="S140" s="140">
        <v>0</v>
      </c>
      <c r="T140" s="141">
        <f t="shared" si="13"/>
        <v>0</v>
      </c>
      <c r="AR140" s="142" t="s">
        <v>115</v>
      </c>
      <c r="AT140" s="142" t="s">
        <v>111</v>
      </c>
      <c r="AU140" s="142" t="s">
        <v>79</v>
      </c>
      <c r="AY140" s="13" t="s">
        <v>108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77</v>
      </c>
      <c r="BK140" s="143">
        <f t="shared" si="19"/>
        <v>0</v>
      </c>
      <c r="BL140" s="13" t="s">
        <v>115</v>
      </c>
      <c r="BM140" s="142" t="s">
        <v>182</v>
      </c>
    </row>
    <row r="141" spans="2:65" s="1" customFormat="1" ht="37.9" customHeight="1" x14ac:dyDescent="0.2">
      <c r="B141" s="129"/>
      <c r="C141" s="130" t="s">
        <v>183</v>
      </c>
      <c r="D141" s="130" t="s">
        <v>111</v>
      </c>
      <c r="E141" s="131" t="s">
        <v>184</v>
      </c>
      <c r="F141" s="132" t="s">
        <v>185</v>
      </c>
      <c r="G141" s="133" t="s">
        <v>114</v>
      </c>
      <c r="H141" s="134">
        <v>72</v>
      </c>
      <c r="I141" s="135"/>
      <c r="J141" s="136">
        <f t="shared" si="10"/>
        <v>0</v>
      </c>
      <c r="K141" s="137"/>
      <c r="L141" s="28"/>
      <c r="M141" s="138" t="s">
        <v>1</v>
      </c>
      <c r="N141" s="139" t="s">
        <v>35</v>
      </c>
      <c r="P141" s="140">
        <f t="shared" si="11"/>
        <v>0</v>
      </c>
      <c r="Q141" s="140">
        <v>2.4000000000000001E-4</v>
      </c>
      <c r="R141" s="140">
        <f t="shared" si="12"/>
        <v>1.728E-2</v>
      </c>
      <c r="S141" s="140">
        <v>0</v>
      </c>
      <c r="T141" s="141">
        <f t="shared" si="13"/>
        <v>0</v>
      </c>
      <c r="AR141" s="142" t="s">
        <v>115</v>
      </c>
      <c r="AT141" s="142" t="s">
        <v>111</v>
      </c>
      <c r="AU141" s="142" t="s">
        <v>79</v>
      </c>
      <c r="AY141" s="13" t="s">
        <v>108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77</v>
      </c>
      <c r="BK141" s="143">
        <f t="shared" si="19"/>
        <v>0</v>
      </c>
      <c r="BL141" s="13" t="s">
        <v>115</v>
      </c>
      <c r="BM141" s="142" t="s">
        <v>186</v>
      </c>
    </row>
    <row r="142" spans="2:65" s="1" customFormat="1" ht="24.2" customHeight="1" x14ac:dyDescent="0.2">
      <c r="B142" s="129"/>
      <c r="C142" s="130" t="s">
        <v>187</v>
      </c>
      <c r="D142" s="130" t="s">
        <v>111</v>
      </c>
      <c r="E142" s="131" t="s">
        <v>188</v>
      </c>
      <c r="F142" s="132" t="s">
        <v>189</v>
      </c>
      <c r="G142" s="133" t="s">
        <v>119</v>
      </c>
      <c r="H142" s="134">
        <v>12</v>
      </c>
      <c r="I142" s="135"/>
      <c r="J142" s="136">
        <f t="shared" si="10"/>
        <v>0</v>
      </c>
      <c r="K142" s="137"/>
      <c r="L142" s="28"/>
      <c r="M142" s="138" t="s">
        <v>1</v>
      </c>
      <c r="N142" s="139" t="s">
        <v>35</v>
      </c>
      <c r="P142" s="140">
        <f t="shared" si="11"/>
        <v>0</v>
      </c>
      <c r="Q142" s="140">
        <v>8.0000000000000007E-5</v>
      </c>
      <c r="R142" s="140">
        <f t="shared" si="12"/>
        <v>9.6000000000000013E-4</v>
      </c>
      <c r="S142" s="140">
        <v>0</v>
      </c>
      <c r="T142" s="141">
        <f t="shared" si="13"/>
        <v>0</v>
      </c>
      <c r="AR142" s="142" t="s">
        <v>115</v>
      </c>
      <c r="AT142" s="142" t="s">
        <v>111</v>
      </c>
      <c r="AU142" s="142" t="s">
        <v>79</v>
      </c>
      <c r="AY142" s="13" t="s">
        <v>108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77</v>
      </c>
      <c r="BK142" s="143">
        <f t="shared" si="19"/>
        <v>0</v>
      </c>
      <c r="BL142" s="13" t="s">
        <v>115</v>
      </c>
      <c r="BM142" s="142" t="s">
        <v>190</v>
      </c>
    </row>
    <row r="143" spans="2:65" s="1" customFormat="1" ht="24.2" customHeight="1" x14ac:dyDescent="0.2">
      <c r="B143" s="129"/>
      <c r="C143" s="130" t="s">
        <v>191</v>
      </c>
      <c r="D143" s="130" t="s">
        <v>111</v>
      </c>
      <c r="E143" s="131" t="s">
        <v>192</v>
      </c>
      <c r="F143" s="132" t="s">
        <v>193</v>
      </c>
      <c r="G143" s="133" t="s">
        <v>119</v>
      </c>
      <c r="H143" s="134">
        <v>12</v>
      </c>
      <c r="I143" s="135"/>
      <c r="J143" s="136">
        <f t="shared" si="10"/>
        <v>0</v>
      </c>
      <c r="K143" s="137"/>
      <c r="L143" s="28"/>
      <c r="M143" s="138" t="s">
        <v>1</v>
      </c>
      <c r="N143" s="139" t="s">
        <v>35</v>
      </c>
      <c r="P143" s="140">
        <f t="shared" si="11"/>
        <v>0</v>
      </c>
      <c r="Q143" s="140">
        <v>1.8000000000000001E-4</v>
      </c>
      <c r="R143" s="140">
        <f t="shared" si="12"/>
        <v>2.16E-3</v>
      </c>
      <c r="S143" s="140">
        <v>0</v>
      </c>
      <c r="T143" s="141">
        <f t="shared" si="13"/>
        <v>0</v>
      </c>
      <c r="AR143" s="142" t="s">
        <v>115</v>
      </c>
      <c r="AT143" s="142" t="s">
        <v>111</v>
      </c>
      <c r="AU143" s="142" t="s">
        <v>79</v>
      </c>
      <c r="AY143" s="13" t="s">
        <v>108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77</v>
      </c>
      <c r="BK143" s="143">
        <f t="shared" si="19"/>
        <v>0</v>
      </c>
      <c r="BL143" s="13" t="s">
        <v>115</v>
      </c>
      <c r="BM143" s="142" t="s">
        <v>194</v>
      </c>
    </row>
    <row r="144" spans="2:65" s="1" customFormat="1" ht="24.2" customHeight="1" x14ac:dyDescent="0.2">
      <c r="B144" s="129"/>
      <c r="C144" s="130" t="s">
        <v>7</v>
      </c>
      <c r="D144" s="130" t="s">
        <v>111</v>
      </c>
      <c r="E144" s="131" t="s">
        <v>195</v>
      </c>
      <c r="F144" s="132" t="s">
        <v>196</v>
      </c>
      <c r="G144" s="133" t="s">
        <v>119</v>
      </c>
      <c r="H144" s="134">
        <v>3</v>
      </c>
      <c r="I144" s="135"/>
      <c r="J144" s="136">
        <f t="shared" si="10"/>
        <v>0</v>
      </c>
      <c r="K144" s="137"/>
      <c r="L144" s="28"/>
      <c r="M144" s="138" t="s">
        <v>1</v>
      </c>
      <c r="N144" s="139" t="s">
        <v>35</v>
      </c>
      <c r="P144" s="140">
        <f t="shared" si="11"/>
        <v>0</v>
      </c>
      <c r="Q144" s="140">
        <v>2.7E-4</v>
      </c>
      <c r="R144" s="140">
        <f t="shared" si="12"/>
        <v>8.0999999999999996E-4</v>
      </c>
      <c r="S144" s="140">
        <v>0</v>
      </c>
      <c r="T144" s="141">
        <f t="shared" si="13"/>
        <v>0</v>
      </c>
      <c r="AR144" s="142" t="s">
        <v>115</v>
      </c>
      <c r="AT144" s="142" t="s">
        <v>111</v>
      </c>
      <c r="AU144" s="142" t="s">
        <v>79</v>
      </c>
      <c r="AY144" s="13" t="s">
        <v>108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77</v>
      </c>
      <c r="BK144" s="143">
        <f t="shared" si="19"/>
        <v>0</v>
      </c>
      <c r="BL144" s="13" t="s">
        <v>115</v>
      </c>
      <c r="BM144" s="142" t="s">
        <v>197</v>
      </c>
    </row>
    <row r="145" spans="2:65" s="1" customFormat="1" ht="16.5" customHeight="1" x14ac:dyDescent="0.2">
      <c r="B145" s="129"/>
      <c r="C145" s="130" t="s">
        <v>198</v>
      </c>
      <c r="D145" s="130" t="s">
        <v>111</v>
      </c>
      <c r="E145" s="131" t="s">
        <v>199</v>
      </c>
      <c r="F145" s="132" t="s">
        <v>200</v>
      </c>
      <c r="G145" s="133" t="s">
        <v>119</v>
      </c>
      <c r="H145" s="134">
        <v>4</v>
      </c>
      <c r="I145" s="135"/>
      <c r="J145" s="136">
        <f t="shared" si="10"/>
        <v>0</v>
      </c>
      <c r="K145" s="137"/>
      <c r="L145" s="28"/>
      <c r="M145" s="138" t="s">
        <v>1</v>
      </c>
      <c r="N145" s="139" t="s">
        <v>35</v>
      </c>
      <c r="P145" s="140">
        <f t="shared" si="11"/>
        <v>0</v>
      </c>
      <c r="Q145" s="140">
        <v>5.6999999999999998E-4</v>
      </c>
      <c r="R145" s="140">
        <f t="shared" si="12"/>
        <v>2.2799999999999999E-3</v>
      </c>
      <c r="S145" s="140">
        <v>0</v>
      </c>
      <c r="T145" s="141">
        <f t="shared" si="13"/>
        <v>0</v>
      </c>
      <c r="AR145" s="142" t="s">
        <v>115</v>
      </c>
      <c r="AT145" s="142" t="s">
        <v>111</v>
      </c>
      <c r="AU145" s="142" t="s">
        <v>79</v>
      </c>
      <c r="AY145" s="13" t="s">
        <v>108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77</v>
      </c>
      <c r="BK145" s="143">
        <f t="shared" si="19"/>
        <v>0</v>
      </c>
      <c r="BL145" s="13" t="s">
        <v>115</v>
      </c>
      <c r="BM145" s="142" t="s">
        <v>201</v>
      </c>
    </row>
    <row r="146" spans="2:65" s="1" customFormat="1" ht="16.5" customHeight="1" x14ac:dyDescent="0.2">
      <c r="B146" s="129"/>
      <c r="C146" s="130" t="s">
        <v>202</v>
      </c>
      <c r="D146" s="130" t="s">
        <v>111</v>
      </c>
      <c r="E146" s="131" t="s">
        <v>203</v>
      </c>
      <c r="F146" s="132" t="s">
        <v>204</v>
      </c>
      <c r="G146" s="133" t="s">
        <v>119</v>
      </c>
      <c r="H146" s="134">
        <v>8</v>
      </c>
      <c r="I146" s="135"/>
      <c r="J146" s="136">
        <f t="shared" si="10"/>
        <v>0</v>
      </c>
      <c r="K146" s="137"/>
      <c r="L146" s="28"/>
      <c r="M146" s="138" t="s">
        <v>1</v>
      </c>
      <c r="N146" s="139" t="s">
        <v>35</v>
      </c>
      <c r="P146" s="140">
        <f t="shared" si="11"/>
        <v>0</v>
      </c>
      <c r="Q146" s="140">
        <v>7.2000000000000005E-4</v>
      </c>
      <c r="R146" s="140">
        <f t="shared" si="12"/>
        <v>5.7600000000000004E-3</v>
      </c>
      <c r="S146" s="140">
        <v>0</v>
      </c>
      <c r="T146" s="141">
        <f t="shared" si="13"/>
        <v>0</v>
      </c>
      <c r="AR146" s="142" t="s">
        <v>115</v>
      </c>
      <c r="AT146" s="142" t="s">
        <v>111</v>
      </c>
      <c r="AU146" s="142" t="s">
        <v>79</v>
      </c>
      <c r="AY146" s="13" t="s">
        <v>108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77</v>
      </c>
      <c r="BK146" s="143">
        <f t="shared" si="19"/>
        <v>0</v>
      </c>
      <c r="BL146" s="13" t="s">
        <v>115</v>
      </c>
      <c r="BM146" s="142" t="s">
        <v>205</v>
      </c>
    </row>
    <row r="147" spans="2:65" s="1" customFormat="1" ht="21.75" customHeight="1" x14ac:dyDescent="0.2">
      <c r="B147" s="129"/>
      <c r="C147" s="130" t="s">
        <v>206</v>
      </c>
      <c r="D147" s="130" t="s">
        <v>111</v>
      </c>
      <c r="E147" s="131" t="s">
        <v>207</v>
      </c>
      <c r="F147" s="132" t="s">
        <v>208</v>
      </c>
      <c r="G147" s="133" t="s">
        <v>114</v>
      </c>
      <c r="H147" s="134">
        <v>72</v>
      </c>
      <c r="I147" s="135"/>
      <c r="J147" s="136">
        <f t="shared" si="10"/>
        <v>0</v>
      </c>
      <c r="K147" s="137"/>
      <c r="L147" s="28"/>
      <c r="M147" s="138" t="s">
        <v>1</v>
      </c>
      <c r="N147" s="139" t="s">
        <v>35</v>
      </c>
      <c r="P147" s="140">
        <f t="shared" si="11"/>
        <v>0</v>
      </c>
      <c r="Q147" s="140">
        <v>1.0000000000000001E-5</v>
      </c>
      <c r="R147" s="140">
        <f t="shared" si="12"/>
        <v>7.2000000000000005E-4</v>
      </c>
      <c r="S147" s="140">
        <v>0</v>
      </c>
      <c r="T147" s="141">
        <f t="shared" si="13"/>
        <v>0</v>
      </c>
      <c r="AR147" s="142" t="s">
        <v>115</v>
      </c>
      <c r="AT147" s="142" t="s">
        <v>111</v>
      </c>
      <c r="AU147" s="142" t="s">
        <v>79</v>
      </c>
      <c r="AY147" s="13" t="s">
        <v>108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77</v>
      </c>
      <c r="BK147" s="143">
        <f t="shared" si="19"/>
        <v>0</v>
      </c>
      <c r="BL147" s="13" t="s">
        <v>115</v>
      </c>
      <c r="BM147" s="142" t="s">
        <v>209</v>
      </c>
    </row>
    <row r="148" spans="2:65" s="1" customFormat="1" ht="24.2" customHeight="1" x14ac:dyDescent="0.2">
      <c r="B148" s="129"/>
      <c r="C148" s="130" t="s">
        <v>210</v>
      </c>
      <c r="D148" s="130" t="s">
        <v>111</v>
      </c>
      <c r="E148" s="131" t="s">
        <v>211</v>
      </c>
      <c r="F148" s="132" t="s">
        <v>212</v>
      </c>
      <c r="G148" s="133" t="s">
        <v>114</v>
      </c>
      <c r="H148" s="134">
        <v>72</v>
      </c>
      <c r="I148" s="135"/>
      <c r="J148" s="136">
        <f t="shared" si="10"/>
        <v>0</v>
      </c>
      <c r="K148" s="137"/>
      <c r="L148" s="28"/>
      <c r="M148" s="138" t="s">
        <v>1</v>
      </c>
      <c r="N148" s="139" t="s">
        <v>35</v>
      </c>
      <c r="P148" s="140">
        <f t="shared" si="11"/>
        <v>0</v>
      </c>
      <c r="Q148" s="140">
        <v>2.0000000000000002E-5</v>
      </c>
      <c r="R148" s="140">
        <f t="shared" si="12"/>
        <v>1.4400000000000001E-3</v>
      </c>
      <c r="S148" s="140">
        <v>0</v>
      </c>
      <c r="T148" s="141">
        <f t="shared" si="13"/>
        <v>0</v>
      </c>
      <c r="AR148" s="142" t="s">
        <v>115</v>
      </c>
      <c r="AT148" s="142" t="s">
        <v>111</v>
      </c>
      <c r="AU148" s="142" t="s">
        <v>79</v>
      </c>
      <c r="AY148" s="13" t="s">
        <v>108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77</v>
      </c>
      <c r="BK148" s="143">
        <f t="shared" si="19"/>
        <v>0</v>
      </c>
      <c r="BL148" s="13" t="s">
        <v>115</v>
      </c>
      <c r="BM148" s="142" t="s">
        <v>213</v>
      </c>
    </row>
    <row r="149" spans="2:65" s="1" customFormat="1" ht="16.5" customHeight="1" x14ac:dyDescent="0.2">
      <c r="B149" s="129"/>
      <c r="C149" s="130" t="s">
        <v>214</v>
      </c>
      <c r="D149" s="130" t="s">
        <v>111</v>
      </c>
      <c r="E149" s="131" t="s">
        <v>215</v>
      </c>
      <c r="F149" s="132" t="s">
        <v>139</v>
      </c>
      <c r="G149" s="133" t="s">
        <v>140</v>
      </c>
      <c r="H149" s="134">
        <v>1</v>
      </c>
      <c r="I149" s="135"/>
      <c r="J149" s="136">
        <f t="shared" si="10"/>
        <v>0</v>
      </c>
      <c r="K149" s="137"/>
      <c r="L149" s="28"/>
      <c r="M149" s="138" t="s">
        <v>1</v>
      </c>
      <c r="N149" s="139" t="s">
        <v>35</v>
      </c>
      <c r="P149" s="140">
        <f t="shared" si="11"/>
        <v>0</v>
      </c>
      <c r="Q149" s="140">
        <v>6.9999999999999994E-5</v>
      </c>
      <c r="R149" s="140">
        <f t="shared" si="12"/>
        <v>6.9999999999999994E-5</v>
      </c>
      <c r="S149" s="140">
        <v>0</v>
      </c>
      <c r="T149" s="141">
        <f t="shared" si="13"/>
        <v>0</v>
      </c>
      <c r="AR149" s="142" t="s">
        <v>115</v>
      </c>
      <c r="AT149" s="142" t="s">
        <v>111</v>
      </c>
      <c r="AU149" s="142" t="s">
        <v>79</v>
      </c>
      <c r="AY149" s="13" t="s">
        <v>108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77</v>
      </c>
      <c r="BK149" s="143">
        <f t="shared" si="19"/>
        <v>0</v>
      </c>
      <c r="BL149" s="13" t="s">
        <v>115</v>
      </c>
      <c r="BM149" s="142" t="s">
        <v>216</v>
      </c>
    </row>
    <row r="150" spans="2:65" s="1" customFormat="1" ht="24.2" customHeight="1" x14ac:dyDescent="0.2">
      <c r="B150" s="129"/>
      <c r="C150" s="130" t="s">
        <v>217</v>
      </c>
      <c r="D150" s="130" t="s">
        <v>111</v>
      </c>
      <c r="E150" s="131" t="s">
        <v>218</v>
      </c>
      <c r="F150" s="132" t="s">
        <v>219</v>
      </c>
      <c r="G150" s="133" t="s">
        <v>145</v>
      </c>
      <c r="H150" s="144"/>
      <c r="I150" s="135"/>
      <c r="J150" s="136">
        <f t="shared" si="10"/>
        <v>0</v>
      </c>
      <c r="K150" s="137"/>
      <c r="L150" s="28"/>
      <c r="M150" s="138" t="s">
        <v>1</v>
      </c>
      <c r="N150" s="139" t="s">
        <v>35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115</v>
      </c>
      <c r="AT150" s="142" t="s">
        <v>111</v>
      </c>
      <c r="AU150" s="142" t="s">
        <v>79</v>
      </c>
      <c r="AY150" s="13" t="s">
        <v>108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77</v>
      </c>
      <c r="BK150" s="143">
        <f t="shared" si="19"/>
        <v>0</v>
      </c>
      <c r="BL150" s="13" t="s">
        <v>115</v>
      </c>
      <c r="BM150" s="142" t="s">
        <v>220</v>
      </c>
    </row>
    <row r="151" spans="2:65" s="11" customFormat="1" ht="25.9" customHeight="1" x14ac:dyDescent="0.2">
      <c r="B151" s="117"/>
      <c r="D151" s="118" t="s">
        <v>69</v>
      </c>
      <c r="E151" s="119" t="s">
        <v>221</v>
      </c>
      <c r="F151" s="119" t="s">
        <v>222</v>
      </c>
      <c r="I151" s="120"/>
      <c r="J151" s="121">
        <f>BK151</f>
        <v>0</v>
      </c>
      <c r="L151" s="117"/>
      <c r="M151" s="122"/>
      <c r="P151" s="123">
        <f>SUM(P152:P155)</f>
        <v>0</v>
      </c>
      <c r="R151" s="123">
        <f>SUM(R152:R155)</f>
        <v>0</v>
      </c>
      <c r="T151" s="124">
        <f>SUM(T152:T155)</f>
        <v>0</v>
      </c>
      <c r="AR151" s="118" t="s">
        <v>125</v>
      </c>
      <c r="AT151" s="125" t="s">
        <v>69</v>
      </c>
      <c r="AU151" s="125" t="s">
        <v>70</v>
      </c>
      <c r="AY151" s="118" t="s">
        <v>108</v>
      </c>
      <c r="BK151" s="126">
        <f>SUM(BK152:BK155)</f>
        <v>0</v>
      </c>
    </row>
    <row r="152" spans="2:65" s="1" customFormat="1" ht="16.5" customHeight="1" x14ac:dyDescent="0.2">
      <c r="B152" s="129"/>
      <c r="C152" s="130" t="s">
        <v>223</v>
      </c>
      <c r="D152" s="130" t="s">
        <v>111</v>
      </c>
      <c r="E152" s="131" t="s">
        <v>224</v>
      </c>
      <c r="F152" s="132" t="s">
        <v>225</v>
      </c>
      <c r="G152" s="133" t="s">
        <v>140</v>
      </c>
      <c r="H152" s="134">
        <v>1</v>
      </c>
      <c r="I152" s="135"/>
      <c r="J152" s="136">
        <f>ROUND(I152*H152,2)</f>
        <v>0</v>
      </c>
      <c r="K152" s="137"/>
      <c r="L152" s="28"/>
      <c r="M152" s="138" t="s">
        <v>1</v>
      </c>
      <c r="N152" s="139" t="s">
        <v>35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226</v>
      </c>
      <c r="AT152" s="142" t="s">
        <v>111</v>
      </c>
      <c r="AU152" s="142" t="s">
        <v>77</v>
      </c>
      <c r="AY152" s="13" t="s">
        <v>108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3" t="s">
        <v>77</v>
      </c>
      <c r="BK152" s="143">
        <f>ROUND(I152*H152,2)</f>
        <v>0</v>
      </c>
      <c r="BL152" s="13" t="s">
        <v>226</v>
      </c>
      <c r="BM152" s="142" t="s">
        <v>227</v>
      </c>
    </row>
    <row r="153" spans="2:65" s="1" customFormat="1" ht="16.5" customHeight="1" x14ac:dyDescent="0.2">
      <c r="B153" s="129"/>
      <c r="C153" s="130" t="s">
        <v>228</v>
      </c>
      <c r="D153" s="130" t="s">
        <v>111</v>
      </c>
      <c r="E153" s="131" t="s">
        <v>229</v>
      </c>
      <c r="F153" s="132" t="s">
        <v>230</v>
      </c>
      <c r="G153" s="133" t="s">
        <v>140</v>
      </c>
      <c r="H153" s="134">
        <v>1</v>
      </c>
      <c r="I153" s="135"/>
      <c r="J153" s="136">
        <f>ROUND(I153*H153,2)</f>
        <v>0</v>
      </c>
      <c r="K153" s="137"/>
      <c r="L153" s="28"/>
      <c r="M153" s="138" t="s">
        <v>1</v>
      </c>
      <c r="N153" s="139" t="s">
        <v>35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226</v>
      </c>
      <c r="AT153" s="142" t="s">
        <v>111</v>
      </c>
      <c r="AU153" s="142" t="s">
        <v>77</v>
      </c>
      <c r="AY153" s="13" t="s">
        <v>108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3" t="s">
        <v>77</v>
      </c>
      <c r="BK153" s="143">
        <f>ROUND(I153*H153,2)</f>
        <v>0</v>
      </c>
      <c r="BL153" s="13" t="s">
        <v>226</v>
      </c>
      <c r="BM153" s="142" t="s">
        <v>231</v>
      </c>
    </row>
    <row r="154" spans="2:65" s="1" customFormat="1" ht="16.5" customHeight="1" x14ac:dyDescent="0.2">
      <c r="B154" s="129"/>
      <c r="C154" s="130" t="s">
        <v>232</v>
      </c>
      <c r="D154" s="130" t="s">
        <v>111</v>
      </c>
      <c r="E154" s="131" t="s">
        <v>233</v>
      </c>
      <c r="F154" s="132" t="s">
        <v>234</v>
      </c>
      <c r="G154" s="133" t="s">
        <v>140</v>
      </c>
      <c r="H154" s="134">
        <v>1</v>
      </c>
      <c r="I154" s="135"/>
      <c r="J154" s="136">
        <f>ROUND(I154*H154,2)</f>
        <v>0</v>
      </c>
      <c r="K154" s="137"/>
      <c r="L154" s="28"/>
      <c r="M154" s="138" t="s">
        <v>1</v>
      </c>
      <c r="N154" s="139" t="s">
        <v>35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226</v>
      </c>
      <c r="AT154" s="142" t="s">
        <v>111</v>
      </c>
      <c r="AU154" s="142" t="s">
        <v>77</v>
      </c>
      <c r="AY154" s="13" t="s">
        <v>108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3" t="s">
        <v>77</v>
      </c>
      <c r="BK154" s="143">
        <f>ROUND(I154*H154,2)</f>
        <v>0</v>
      </c>
      <c r="BL154" s="13" t="s">
        <v>226</v>
      </c>
      <c r="BM154" s="142" t="s">
        <v>235</v>
      </c>
    </row>
    <row r="155" spans="2:65" s="1" customFormat="1" ht="16.5" customHeight="1" x14ac:dyDescent="0.2">
      <c r="B155" s="129"/>
      <c r="C155" s="130" t="s">
        <v>236</v>
      </c>
      <c r="D155" s="130" t="s">
        <v>111</v>
      </c>
      <c r="E155" s="131" t="s">
        <v>237</v>
      </c>
      <c r="F155" s="132" t="s">
        <v>238</v>
      </c>
      <c r="G155" s="133" t="s">
        <v>140</v>
      </c>
      <c r="H155" s="134">
        <v>1</v>
      </c>
      <c r="I155" s="135"/>
      <c r="J155" s="136">
        <f>ROUND(I155*H155,2)</f>
        <v>0</v>
      </c>
      <c r="K155" s="137"/>
      <c r="L155" s="28"/>
      <c r="M155" s="145" t="s">
        <v>1</v>
      </c>
      <c r="N155" s="146" t="s">
        <v>35</v>
      </c>
      <c r="O155" s="147"/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AR155" s="142" t="s">
        <v>226</v>
      </c>
      <c r="AT155" s="142" t="s">
        <v>111</v>
      </c>
      <c r="AU155" s="142" t="s">
        <v>77</v>
      </c>
      <c r="AY155" s="13" t="s">
        <v>108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3" t="s">
        <v>77</v>
      </c>
      <c r="BK155" s="143">
        <f>ROUND(I155*H155,2)</f>
        <v>0</v>
      </c>
      <c r="BL155" s="13" t="s">
        <v>226</v>
      </c>
      <c r="BM155" s="142" t="s">
        <v>239</v>
      </c>
    </row>
    <row r="156" spans="2:65" s="1" customFormat="1" ht="6.95" customHeight="1" x14ac:dyDescent="0.2"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28"/>
    </row>
  </sheetData>
  <autoFilter ref="C119:K155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7"/>
  <sheetViews>
    <sheetView showGridLines="0" topLeftCell="A92" workbookViewId="0">
      <selection activeCell="Y86" sqref="Y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6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 x14ac:dyDescent="0.2">
      <c r="B4" s="16"/>
      <c r="D4" s="17" t="s">
        <v>82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190" t="str">
        <f>'Rekapitulace stavby'!K6</f>
        <v>Oprava stoupacího vedení kanalizace a vodovodu v prostoru šaten pro zaměstnace</v>
      </c>
      <c r="F7" s="191"/>
      <c r="G7" s="191"/>
      <c r="H7" s="191"/>
      <c r="L7" s="16"/>
    </row>
    <row r="8" spans="2:46" s="1" customFormat="1" ht="12" customHeight="1" x14ac:dyDescent="0.2">
      <c r="B8" s="28"/>
      <c r="D8" s="23" t="s">
        <v>83</v>
      </c>
      <c r="L8" s="28"/>
    </row>
    <row r="9" spans="2:46" s="1" customFormat="1" ht="30" customHeight="1" x14ac:dyDescent="0.2">
      <c r="B9" s="28"/>
      <c r="E9" s="187" t="s">
        <v>80</v>
      </c>
      <c r="F9" s="189"/>
      <c r="G9" s="189"/>
      <c r="H9" s="189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277</v>
      </c>
      <c r="I12" s="23" t="s">
        <v>19</v>
      </c>
      <c r="J12" s="48"/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F14" s="194" t="s">
        <v>279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/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2" t="str">
        <f>'Rekapitulace stavby'!E14</f>
        <v>Vyplň údaj</v>
      </c>
      <c r="F18" s="153"/>
      <c r="G18" s="153"/>
      <c r="H18" s="153"/>
      <c r="I18" s="23" t="s">
        <v>22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 t="str">
        <f>IF('Rekapitulace stavby'!E17="","",'Rekapitulace stavby'!E17)</f>
        <v xml:space="preserve"> </v>
      </c>
      <c r="I21" s="23" t="s">
        <v>22</v>
      </c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 t="str">
        <f>IF('Rekapitulace stavby'!E20="","",'Rekapitulace stavby'!E20)</f>
        <v xml:space="preserve"> </v>
      </c>
      <c r="I24" s="23" t="s">
        <v>22</v>
      </c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29</v>
      </c>
      <c r="L26" s="28"/>
    </row>
    <row r="27" spans="2:12" s="7" customFormat="1" ht="16.5" customHeight="1" x14ac:dyDescent="0.2">
      <c r="B27" s="85"/>
      <c r="E27" s="158" t="s">
        <v>1</v>
      </c>
      <c r="F27" s="158"/>
      <c r="G27" s="158"/>
      <c r="H27" s="158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30</v>
      </c>
      <c r="J30" s="62">
        <f>ROUND(J120,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51" t="s">
        <v>34</v>
      </c>
      <c r="E33" s="23" t="s">
        <v>35</v>
      </c>
      <c r="F33" s="87">
        <f>ROUND((SUM(BE120:BE156)),  2)</f>
        <v>0</v>
      </c>
      <c r="I33" s="88">
        <v>0.21</v>
      </c>
      <c r="J33" s="87">
        <f>ROUND(((SUM(BE120:BE156))*I33),  2)</f>
        <v>0</v>
      </c>
      <c r="L33" s="28"/>
    </row>
    <row r="34" spans="2:12" s="1" customFormat="1" ht="14.45" customHeight="1" x14ac:dyDescent="0.2">
      <c r="B34" s="28"/>
      <c r="E34" s="23" t="s">
        <v>36</v>
      </c>
      <c r="F34" s="87">
        <f>ROUND((SUM(BF120:BF156)),  2)</f>
        <v>0</v>
      </c>
      <c r="I34" s="88">
        <v>0.12</v>
      </c>
      <c r="J34" s="87">
        <f>ROUND(((SUM(BF120:BF156))*I34),  2)</f>
        <v>0</v>
      </c>
      <c r="L34" s="28"/>
    </row>
    <row r="35" spans="2:12" s="1" customFormat="1" ht="14.45" hidden="1" customHeight="1" x14ac:dyDescent="0.2">
      <c r="B35" s="28"/>
      <c r="E35" s="23" t="s">
        <v>37</v>
      </c>
      <c r="F35" s="87">
        <f>ROUND((SUM(BG120:BG156)),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38</v>
      </c>
      <c r="F36" s="87">
        <f>ROUND((SUM(BH120:BH156)),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39</v>
      </c>
      <c r="F37" s="87">
        <f>ROUND((SUM(BI120:BI156)),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84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190" t="str">
        <f>E7</f>
        <v>Oprava stoupacího vedení kanalizace a vodovodu v prostoru šaten pro zaměstnace</v>
      </c>
      <c r="F85" s="191"/>
      <c r="G85" s="191"/>
      <c r="H85" s="191"/>
      <c r="L85" s="28"/>
    </row>
    <row r="86" spans="2:47" s="1" customFormat="1" ht="12" customHeight="1" x14ac:dyDescent="0.2">
      <c r="B86" s="28"/>
      <c r="C86" s="23" t="s">
        <v>83</v>
      </c>
      <c r="L86" s="28"/>
    </row>
    <row r="87" spans="2:47" s="1" customFormat="1" ht="30" customHeight="1" x14ac:dyDescent="0.2">
      <c r="B87" s="28"/>
      <c r="E87" s="187" t="str">
        <f>E9</f>
        <v>Oprava stoupacího vedení kanalizace a vodovodu v prostoru šaten - Stoupačka 8-15</v>
      </c>
      <c r="F87" s="189"/>
      <c r="G87" s="189"/>
      <c r="H87" s="189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MUDr. Jana Jánského 11, Znojmo</v>
      </c>
      <c r="I89" s="23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F14</f>
        <v>Nemocnice Znojmo</v>
      </c>
      <c r="I91" s="23" t="s">
        <v>25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3" t="s">
        <v>23</v>
      </c>
      <c r="F92" s="196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85</v>
      </c>
      <c r="D94" s="89"/>
      <c r="E94" s="89"/>
      <c r="F94" s="89"/>
      <c r="G94" s="89"/>
      <c r="H94" s="89"/>
      <c r="I94" s="89"/>
      <c r="J94" s="98" t="s">
        <v>86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87</v>
      </c>
      <c r="J96" s="62">
        <f>J120</f>
        <v>0</v>
      </c>
      <c r="L96" s="28"/>
      <c r="AU96" s="13" t="s">
        <v>88</v>
      </c>
    </row>
    <row r="97" spans="2:12" s="8" customFormat="1" ht="24.95" customHeight="1" x14ac:dyDescent="0.2">
      <c r="B97" s="100"/>
      <c r="D97" s="101" t="s">
        <v>89</v>
      </c>
      <c r="E97" s="102"/>
      <c r="F97" s="102"/>
      <c r="G97" s="102"/>
      <c r="H97" s="102"/>
      <c r="I97" s="102"/>
      <c r="J97" s="103">
        <f>J121</f>
        <v>0</v>
      </c>
      <c r="L97" s="100"/>
    </row>
    <row r="98" spans="2:12" s="9" customFormat="1" ht="19.899999999999999" customHeight="1" x14ac:dyDescent="0.2">
      <c r="B98" s="104"/>
      <c r="D98" s="105" t="s">
        <v>90</v>
      </c>
      <c r="E98" s="106"/>
      <c r="F98" s="106"/>
      <c r="G98" s="106"/>
      <c r="H98" s="106"/>
      <c r="I98" s="106"/>
      <c r="J98" s="107">
        <f>J122</f>
        <v>0</v>
      </c>
      <c r="L98" s="104"/>
    </row>
    <row r="99" spans="2:12" s="9" customFormat="1" ht="19.899999999999999" customHeight="1" x14ac:dyDescent="0.2">
      <c r="B99" s="104"/>
      <c r="D99" s="105" t="s">
        <v>91</v>
      </c>
      <c r="E99" s="106"/>
      <c r="F99" s="106"/>
      <c r="G99" s="106"/>
      <c r="H99" s="106"/>
      <c r="I99" s="106"/>
      <c r="J99" s="107">
        <f>J133</f>
        <v>0</v>
      </c>
      <c r="L99" s="104"/>
    </row>
    <row r="100" spans="2:12" s="8" customFormat="1" ht="24.95" customHeight="1" x14ac:dyDescent="0.2">
      <c r="B100" s="100"/>
      <c r="D100" s="101" t="s">
        <v>92</v>
      </c>
      <c r="E100" s="102"/>
      <c r="F100" s="102"/>
      <c r="G100" s="102"/>
      <c r="H100" s="102"/>
      <c r="I100" s="102"/>
      <c r="J100" s="103">
        <f>J152</f>
        <v>0</v>
      </c>
      <c r="L100" s="100"/>
    </row>
    <row r="101" spans="2:12" s="1" customFormat="1" ht="21.75" customHeight="1" x14ac:dyDescent="0.2">
      <c r="B101" s="28"/>
      <c r="L101" s="28"/>
    </row>
    <row r="102" spans="2:12" s="1" customFormat="1" ht="6.95" customHeight="1" x14ac:dyDescent="0.2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 x14ac:dyDescent="0.2">
      <c r="B107" s="28"/>
      <c r="C107" s="17" t="s">
        <v>93</v>
      </c>
      <c r="L107" s="28"/>
    </row>
    <row r="108" spans="2:12" s="1" customFormat="1" ht="6.95" customHeight="1" x14ac:dyDescent="0.2">
      <c r="B108" s="28"/>
      <c r="L108" s="28"/>
    </row>
    <row r="109" spans="2:12" s="1" customFormat="1" ht="12" customHeight="1" x14ac:dyDescent="0.2">
      <c r="B109" s="28"/>
      <c r="C109" s="23" t="s">
        <v>15</v>
      </c>
      <c r="L109" s="28"/>
    </row>
    <row r="110" spans="2:12" s="1" customFormat="1" ht="26.25" customHeight="1" x14ac:dyDescent="0.2">
      <c r="B110" s="28"/>
      <c r="E110" s="190" t="str">
        <f>E7</f>
        <v>Oprava stoupacího vedení kanalizace a vodovodu v prostoru šaten pro zaměstnace</v>
      </c>
      <c r="F110" s="191"/>
      <c r="G110" s="191"/>
      <c r="H110" s="191"/>
      <c r="L110" s="28"/>
    </row>
    <row r="111" spans="2:12" s="1" customFormat="1" ht="12" customHeight="1" x14ac:dyDescent="0.2">
      <c r="B111" s="28"/>
      <c r="C111" s="23" t="s">
        <v>83</v>
      </c>
      <c r="L111" s="28"/>
    </row>
    <row r="112" spans="2:12" s="1" customFormat="1" ht="30" customHeight="1" x14ac:dyDescent="0.2">
      <c r="B112" s="28"/>
      <c r="E112" s="187" t="str">
        <f>E9</f>
        <v>Oprava stoupacího vedení kanalizace a vodovodu v prostoru šaten - Stoupačka 8-15</v>
      </c>
      <c r="F112" s="189"/>
      <c r="G112" s="189"/>
      <c r="H112" s="189"/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18</v>
      </c>
      <c r="F114" s="21" t="str">
        <f>F12</f>
        <v>MUDr. Jana Jánského 11, Znojmo</v>
      </c>
      <c r="I114" s="23" t="s">
        <v>19</v>
      </c>
      <c r="J114" s="48" t="str">
        <f>IF(J12="","",J12)</f>
        <v/>
      </c>
      <c r="L114" s="28"/>
    </row>
    <row r="115" spans="2:65" s="1" customFormat="1" ht="6.95" customHeight="1" x14ac:dyDescent="0.2">
      <c r="B115" s="28"/>
      <c r="L115" s="28"/>
    </row>
    <row r="116" spans="2:65" s="1" customFormat="1" ht="15.2" customHeight="1" x14ac:dyDescent="0.2">
      <c r="B116" s="28"/>
      <c r="C116" s="23" t="s">
        <v>20</v>
      </c>
      <c r="F116" s="21" t="str">
        <f>F14</f>
        <v>Nemocnice Znojmo</v>
      </c>
      <c r="I116" s="23" t="s">
        <v>25</v>
      </c>
      <c r="J116" s="26" t="str">
        <f>E21</f>
        <v xml:space="preserve"> </v>
      </c>
      <c r="L116" s="28"/>
    </row>
    <row r="117" spans="2:65" s="1" customFormat="1" ht="15.2" customHeight="1" x14ac:dyDescent="0.2">
      <c r="B117" s="28"/>
      <c r="C117" s="23" t="s">
        <v>23</v>
      </c>
      <c r="F117" s="196" t="str">
        <f>IF(E18="","",E18)</f>
        <v>Vyplň údaj</v>
      </c>
      <c r="I117" s="23" t="s">
        <v>28</v>
      </c>
      <c r="J117" s="26" t="str">
        <f>E24</f>
        <v xml:space="preserve"> </v>
      </c>
      <c r="L117" s="28"/>
    </row>
    <row r="118" spans="2:65" s="1" customFormat="1" ht="10.35" customHeight="1" x14ac:dyDescent="0.2">
      <c r="B118" s="28"/>
      <c r="L118" s="28"/>
    </row>
    <row r="119" spans="2:65" s="10" customFormat="1" ht="29.25" customHeight="1" x14ac:dyDescent="0.2">
      <c r="B119" s="108"/>
      <c r="C119" s="109" t="s">
        <v>94</v>
      </c>
      <c r="D119" s="110" t="s">
        <v>55</v>
      </c>
      <c r="E119" s="110" t="s">
        <v>51</v>
      </c>
      <c r="F119" s="110" t="s">
        <v>52</v>
      </c>
      <c r="G119" s="110" t="s">
        <v>95</v>
      </c>
      <c r="H119" s="110" t="s">
        <v>96</v>
      </c>
      <c r="I119" s="110" t="s">
        <v>97</v>
      </c>
      <c r="J119" s="111" t="s">
        <v>86</v>
      </c>
      <c r="K119" s="112" t="s">
        <v>98</v>
      </c>
      <c r="L119" s="108"/>
      <c r="M119" s="55" t="s">
        <v>1</v>
      </c>
      <c r="N119" s="56" t="s">
        <v>34</v>
      </c>
      <c r="O119" s="56" t="s">
        <v>99</v>
      </c>
      <c r="P119" s="56" t="s">
        <v>100</v>
      </c>
      <c r="Q119" s="56" t="s">
        <v>101</v>
      </c>
      <c r="R119" s="56" t="s">
        <v>102</v>
      </c>
      <c r="S119" s="56" t="s">
        <v>103</v>
      </c>
      <c r="T119" s="57" t="s">
        <v>104</v>
      </c>
    </row>
    <row r="120" spans="2:65" s="1" customFormat="1" ht="22.9" customHeight="1" x14ac:dyDescent="0.25">
      <c r="B120" s="28"/>
      <c r="C120" s="60" t="s">
        <v>105</v>
      </c>
      <c r="J120" s="113">
        <f>BK120</f>
        <v>0</v>
      </c>
      <c r="L120" s="28"/>
      <c r="M120" s="58"/>
      <c r="N120" s="49"/>
      <c r="O120" s="49"/>
      <c r="P120" s="114">
        <f>P121+P152</f>
        <v>0</v>
      </c>
      <c r="Q120" s="49"/>
      <c r="R120" s="114">
        <f>R121+R152</f>
        <v>0.32924999999999999</v>
      </c>
      <c r="S120" s="49"/>
      <c r="T120" s="115">
        <f>T121+T152</f>
        <v>1.9392</v>
      </c>
      <c r="AT120" s="13" t="s">
        <v>69</v>
      </c>
      <c r="AU120" s="13" t="s">
        <v>88</v>
      </c>
      <c r="BK120" s="116">
        <f>BK121+BK152</f>
        <v>0</v>
      </c>
    </row>
    <row r="121" spans="2:65" s="11" customFormat="1" ht="25.9" customHeight="1" x14ac:dyDescent="0.2">
      <c r="B121" s="117"/>
      <c r="D121" s="118" t="s">
        <v>69</v>
      </c>
      <c r="E121" s="119" t="s">
        <v>106</v>
      </c>
      <c r="F121" s="119" t="s">
        <v>107</v>
      </c>
      <c r="I121" s="120"/>
      <c r="J121" s="121">
        <f>BK121</f>
        <v>0</v>
      </c>
      <c r="L121" s="117"/>
      <c r="M121" s="122"/>
      <c r="P121" s="123">
        <f>P122+P133</f>
        <v>0</v>
      </c>
      <c r="R121" s="123">
        <f>R122+R133</f>
        <v>0.32924999999999999</v>
      </c>
      <c r="T121" s="124">
        <f>T122+T133</f>
        <v>1.9392</v>
      </c>
      <c r="AR121" s="118" t="s">
        <v>79</v>
      </c>
      <c r="AT121" s="125" t="s">
        <v>69</v>
      </c>
      <c r="AU121" s="125" t="s">
        <v>70</v>
      </c>
      <c r="AY121" s="118" t="s">
        <v>108</v>
      </c>
      <c r="BK121" s="126">
        <f>BK122+BK133</f>
        <v>0</v>
      </c>
    </row>
    <row r="122" spans="2:65" s="11" customFormat="1" ht="22.9" customHeight="1" x14ac:dyDescent="0.2">
      <c r="B122" s="117"/>
      <c r="D122" s="118" t="s">
        <v>69</v>
      </c>
      <c r="E122" s="127" t="s">
        <v>109</v>
      </c>
      <c r="F122" s="127" t="s">
        <v>110</v>
      </c>
      <c r="I122" s="120"/>
      <c r="J122" s="128">
        <f>BK122</f>
        <v>0</v>
      </c>
      <c r="L122" s="117"/>
      <c r="M122" s="122"/>
      <c r="P122" s="123">
        <f>SUM(P123:P132)</f>
        <v>0</v>
      </c>
      <c r="R122" s="123">
        <f>SUM(R123:R132)</f>
        <v>0.12262000000000001</v>
      </c>
      <c r="T122" s="124">
        <f>SUM(T123:T132)</f>
        <v>1.3428</v>
      </c>
      <c r="AR122" s="118" t="s">
        <v>79</v>
      </c>
      <c r="AT122" s="125" t="s">
        <v>69</v>
      </c>
      <c r="AU122" s="125" t="s">
        <v>77</v>
      </c>
      <c r="AY122" s="118" t="s">
        <v>108</v>
      </c>
      <c r="BK122" s="126">
        <f>SUM(BK123:BK132)</f>
        <v>0</v>
      </c>
    </row>
    <row r="123" spans="2:65" s="1" customFormat="1" ht="16.5" customHeight="1" x14ac:dyDescent="0.2">
      <c r="B123" s="129"/>
      <c r="C123" s="130" t="s">
        <v>77</v>
      </c>
      <c r="D123" s="130" t="s">
        <v>111</v>
      </c>
      <c r="E123" s="131" t="s">
        <v>112</v>
      </c>
      <c r="F123" s="132" t="s">
        <v>113</v>
      </c>
      <c r="G123" s="133" t="s">
        <v>114</v>
      </c>
      <c r="H123" s="134">
        <v>90</v>
      </c>
      <c r="I123" s="135"/>
      <c r="J123" s="136">
        <f t="shared" ref="J123:J132" si="0">ROUND(I123*H123,2)</f>
        <v>0</v>
      </c>
      <c r="K123" s="137"/>
      <c r="L123" s="28"/>
      <c r="M123" s="138" t="s">
        <v>1</v>
      </c>
      <c r="N123" s="139" t="s">
        <v>35</v>
      </c>
      <c r="P123" s="140">
        <f t="shared" ref="P123:P132" si="1">O123*H123</f>
        <v>0</v>
      </c>
      <c r="Q123" s="140">
        <v>0</v>
      </c>
      <c r="R123" s="140">
        <f t="shared" ref="R123:R132" si="2">Q123*H123</f>
        <v>0</v>
      </c>
      <c r="S123" s="140">
        <v>1.4919999999999999E-2</v>
      </c>
      <c r="T123" s="141">
        <f t="shared" ref="T123:T132" si="3">S123*H123</f>
        <v>1.3428</v>
      </c>
      <c r="AR123" s="142" t="s">
        <v>115</v>
      </c>
      <c r="AT123" s="142" t="s">
        <v>111</v>
      </c>
      <c r="AU123" s="142" t="s">
        <v>79</v>
      </c>
      <c r="AY123" s="13" t="s">
        <v>108</v>
      </c>
      <c r="BE123" s="143">
        <f t="shared" ref="BE123:BE132" si="4">IF(N123="základní",J123,0)</f>
        <v>0</v>
      </c>
      <c r="BF123" s="143">
        <f t="shared" ref="BF123:BF132" si="5">IF(N123="snížená",J123,0)</f>
        <v>0</v>
      </c>
      <c r="BG123" s="143">
        <f t="shared" ref="BG123:BG132" si="6">IF(N123="zákl. přenesená",J123,0)</f>
        <v>0</v>
      </c>
      <c r="BH123" s="143">
        <f t="shared" ref="BH123:BH132" si="7">IF(N123="sníž. přenesená",J123,0)</f>
        <v>0</v>
      </c>
      <c r="BI123" s="143">
        <f t="shared" ref="BI123:BI132" si="8">IF(N123="nulová",J123,0)</f>
        <v>0</v>
      </c>
      <c r="BJ123" s="13" t="s">
        <v>77</v>
      </c>
      <c r="BK123" s="143">
        <f t="shared" ref="BK123:BK132" si="9">ROUND(I123*H123,2)</f>
        <v>0</v>
      </c>
      <c r="BL123" s="13" t="s">
        <v>115</v>
      </c>
      <c r="BM123" s="142" t="s">
        <v>240</v>
      </c>
    </row>
    <row r="124" spans="2:65" s="1" customFormat="1" ht="16.5" customHeight="1" x14ac:dyDescent="0.2">
      <c r="B124" s="129"/>
      <c r="C124" s="130" t="s">
        <v>79</v>
      </c>
      <c r="D124" s="130" t="s">
        <v>111</v>
      </c>
      <c r="E124" s="131" t="s">
        <v>117</v>
      </c>
      <c r="F124" s="132" t="s">
        <v>118</v>
      </c>
      <c r="G124" s="133" t="s">
        <v>119</v>
      </c>
      <c r="H124" s="134">
        <v>17</v>
      </c>
      <c r="I124" s="135"/>
      <c r="J124" s="136">
        <f t="shared" si="0"/>
        <v>0</v>
      </c>
      <c r="K124" s="137"/>
      <c r="L124" s="28"/>
      <c r="M124" s="138" t="s">
        <v>1</v>
      </c>
      <c r="N124" s="139" t="s">
        <v>35</v>
      </c>
      <c r="P124" s="140">
        <f t="shared" si="1"/>
        <v>0</v>
      </c>
      <c r="Q124" s="140">
        <v>1.2700000000000001E-3</v>
      </c>
      <c r="R124" s="140">
        <f t="shared" si="2"/>
        <v>2.1590000000000002E-2</v>
      </c>
      <c r="S124" s="140">
        <v>0</v>
      </c>
      <c r="T124" s="141">
        <f t="shared" si="3"/>
        <v>0</v>
      </c>
      <c r="AR124" s="142" t="s">
        <v>115</v>
      </c>
      <c r="AT124" s="142" t="s">
        <v>111</v>
      </c>
      <c r="AU124" s="142" t="s">
        <v>79</v>
      </c>
      <c r="AY124" s="13" t="s">
        <v>108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77</v>
      </c>
      <c r="BK124" s="143">
        <f t="shared" si="9"/>
        <v>0</v>
      </c>
      <c r="BL124" s="13" t="s">
        <v>115</v>
      </c>
      <c r="BM124" s="142" t="s">
        <v>241</v>
      </c>
    </row>
    <row r="125" spans="2:65" s="1" customFormat="1" ht="16.5" customHeight="1" x14ac:dyDescent="0.2">
      <c r="B125" s="129"/>
      <c r="C125" s="130" t="s">
        <v>121</v>
      </c>
      <c r="D125" s="130" t="s">
        <v>111</v>
      </c>
      <c r="E125" s="131" t="s">
        <v>122</v>
      </c>
      <c r="F125" s="132" t="s">
        <v>123</v>
      </c>
      <c r="G125" s="133" t="s">
        <v>119</v>
      </c>
      <c r="H125" s="134">
        <v>4</v>
      </c>
      <c r="I125" s="135"/>
      <c r="J125" s="136">
        <f t="shared" si="0"/>
        <v>0</v>
      </c>
      <c r="K125" s="137"/>
      <c r="L125" s="28"/>
      <c r="M125" s="138" t="s">
        <v>1</v>
      </c>
      <c r="N125" s="139" t="s">
        <v>35</v>
      </c>
      <c r="P125" s="140">
        <f t="shared" si="1"/>
        <v>0</v>
      </c>
      <c r="Q125" s="140">
        <v>1.57E-3</v>
      </c>
      <c r="R125" s="140">
        <f t="shared" si="2"/>
        <v>6.28E-3</v>
      </c>
      <c r="S125" s="140">
        <v>0</v>
      </c>
      <c r="T125" s="141">
        <f t="shared" si="3"/>
        <v>0</v>
      </c>
      <c r="AR125" s="142" t="s">
        <v>115</v>
      </c>
      <c r="AT125" s="142" t="s">
        <v>111</v>
      </c>
      <c r="AU125" s="142" t="s">
        <v>79</v>
      </c>
      <c r="AY125" s="13" t="s">
        <v>108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77</v>
      </c>
      <c r="BK125" s="143">
        <f t="shared" si="9"/>
        <v>0</v>
      </c>
      <c r="BL125" s="13" t="s">
        <v>115</v>
      </c>
      <c r="BM125" s="142" t="s">
        <v>242</v>
      </c>
    </row>
    <row r="126" spans="2:65" s="1" customFormat="1" ht="16.5" customHeight="1" x14ac:dyDescent="0.2">
      <c r="B126" s="129"/>
      <c r="C126" s="130" t="s">
        <v>125</v>
      </c>
      <c r="D126" s="130" t="s">
        <v>111</v>
      </c>
      <c r="E126" s="131" t="s">
        <v>243</v>
      </c>
      <c r="F126" s="132" t="s">
        <v>244</v>
      </c>
      <c r="G126" s="133" t="s">
        <v>119</v>
      </c>
      <c r="H126" s="134">
        <v>8</v>
      </c>
      <c r="I126" s="135"/>
      <c r="J126" s="136">
        <f t="shared" si="0"/>
        <v>0</v>
      </c>
      <c r="K126" s="137"/>
      <c r="L126" s="28"/>
      <c r="M126" s="138" t="s">
        <v>1</v>
      </c>
      <c r="N126" s="139" t="s">
        <v>35</v>
      </c>
      <c r="P126" s="140">
        <f t="shared" si="1"/>
        <v>0</v>
      </c>
      <c r="Q126" s="140">
        <v>2.0200000000000001E-3</v>
      </c>
      <c r="R126" s="140">
        <f t="shared" si="2"/>
        <v>1.6160000000000001E-2</v>
      </c>
      <c r="S126" s="140">
        <v>0</v>
      </c>
      <c r="T126" s="141">
        <f t="shared" si="3"/>
        <v>0</v>
      </c>
      <c r="AR126" s="142" t="s">
        <v>115</v>
      </c>
      <c r="AT126" s="142" t="s">
        <v>111</v>
      </c>
      <c r="AU126" s="142" t="s">
        <v>79</v>
      </c>
      <c r="AY126" s="13" t="s">
        <v>108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77</v>
      </c>
      <c r="BK126" s="143">
        <f t="shared" si="9"/>
        <v>0</v>
      </c>
      <c r="BL126" s="13" t="s">
        <v>115</v>
      </c>
      <c r="BM126" s="142" t="s">
        <v>245</v>
      </c>
    </row>
    <row r="127" spans="2:65" s="1" customFormat="1" ht="16.5" customHeight="1" x14ac:dyDescent="0.2">
      <c r="B127" s="129"/>
      <c r="C127" s="130" t="s">
        <v>129</v>
      </c>
      <c r="D127" s="130" t="s">
        <v>111</v>
      </c>
      <c r="E127" s="131" t="s">
        <v>126</v>
      </c>
      <c r="F127" s="132" t="s">
        <v>127</v>
      </c>
      <c r="G127" s="133" t="s">
        <v>114</v>
      </c>
      <c r="H127" s="134">
        <v>24</v>
      </c>
      <c r="I127" s="135"/>
      <c r="J127" s="136">
        <f t="shared" si="0"/>
        <v>0</v>
      </c>
      <c r="K127" s="137"/>
      <c r="L127" s="28"/>
      <c r="M127" s="138" t="s">
        <v>1</v>
      </c>
      <c r="N127" s="139" t="s">
        <v>35</v>
      </c>
      <c r="P127" s="140">
        <f t="shared" si="1"/>
        <v>0</v>
      </c>
      <c r="Q127" s="140">
        <v>6.3000000000000003E-4</v>
      </c>
      <c r="R127" s="140">
        <f t="shared" si="2"/>
        <v>1.5120000000000001E-2</v>
      </c>
      <c r="S127" s="140">
        <v>0</v>
      </c>
      <c r="T127" s="141">
        <f t="shared" si="3"/>
        <v>0</v>
      </c>
      <c r="AR127" s="142" t="s">
        <v>115</v>
      </c>
      <c r="AT127" s="142" t="s">
        <v>111</v>
      </c>
      <c r="AU127" s="142" t="s">
        <v>79</v>
      </c>
      <c r="AY127" s="13" t="s">
        <v>108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77</v>
      </c>
      <c r="BK127" s="143">
        <f t="shared" si="9"/>
        <v>0</v>
      </c>
      <c r="BL127" s="13" t="s">
        <v>115</v>
      </c>
      <c r="BM127" s="142" t="s">
        <v>246</v>
      </c>
    </row>
    <row r="128" spans="2:65" s="1" customFormat="1" ht="16.5" customHeight="1" x14ac:dyDescent="0.2">
      <c r="B128" s="129"/>
      <c r="C128" s="130" t="s">
        <v>133</v>
      </c>
      <c r="D128" s="130" t="s">
        <v>111</v>
      </c>
      <c r="E128" s="131" t="s">
        <v>247</v>
      </c>
      <c r="F128" s="132" t="s">
        <v>248</v>
      </c>
      <c r="G128" s="133" t="s">
        <v>114</v>
      </c>
      <c r="H128" s="134">
        <v>38</v>
      </c>
      <c r="I128" s="135"/>
      <c r="J128" s="136">
        <f t="shared" si="0"/>
        <v>0</v>
      </c>
      <c r="K128" s="137"/>
      <c r="L128" s="28"/>
      <c r="M128" s="138" t="s">
        <v>1</v>
      </c>
      <c r="N128" s="139" t="s">
        <v>35</v>
      </c>
      <c r="P128" s="140">
        <f t="shared" si="1"/>
        <v>0</v>
      </c>
      <c r="Q128" s="140">
        <v>1.2999999999999999E-3</v>
      </c>
      <c r="R128" s="140">
        <f t="shared" si="2"/>
        <v>4.9399999999999999E-2</v>
      </c>
      <c r="S128" s="140">
        <v>0</v>
      </c>
      <c r="T128" s="141">
        <f t="shared" si="3"/>
        <v>0</v>
      </c>
      <c r="AR128" s="142" t="s">
        <v>115</v>
      </c>
      <c r="AT128" s="142" t="s">
        <v>111</v>
      </c>
      <c r="AU128" s="142" t="s">
        <v>79</v>
      </c>
      <c r="AY128" s="13" t="s">
        <v>108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77</v>
      </c>
      <c r="BK128" s="143">
        <f t="shared" si="9"/>
        <v>0</v>
      </c>
      <c r="BL128" s="13" t="s">
        <v>115</v>
      </c>
      <c r="BM128" s="142" t="s">
        <v>249</v>
      </c>
    </row>
    <row r="129" spans="2:65" s="1" customFormat="1" ht="16.5" customHeight="1" x14ac:dyDescent="0.2">
      <c r="B129" s="129"/>
      <c r="C129" s="130" t="s">
        <v>137</v>
      </c>
      <c r="D129" s="130" t="s">
        <v>111</v>
      </c>
      <c r="E129" s="131" t="s">
        <v>130</v>
      </c>
      <c r="F129" s="132" t="s">
        <v>131</v>
      </c>
      <c r="G129" s="133" t="s">
        <v>114</v>
      </c>
      <c r="H129" s="134">
        <v>28</v>
      </c>
      <c r="I129" s="135"/>
      <c r="J129" s="136">
        <f t="shared" si="0"/>
        <v>0</v>
      </c>
      <c r="K129" s="137"/>
      <c r="L129" s="28"/>
      <c r="M129" s="138" t="s">
        <v>1</v>
      </c>
      <c r="N129" s="139" t="s">
        <v>35</v>
      </c>
      <c r="P129" s="140">
        <f t="shared" si="1"/>
        <v>0</v>
      </c>
      <c r="Q129" s="140">
        <v>5.0000000000000001E-4</v>
      </c>
      <c r="R129" s="140">
        <f t="shared" si="2"/>
        <v>1.4E-2</v>
      </c>
      <c r="S129" s="140">
        <v>0</v>
      </c>
      <c r="T129" s="141">
        <f t="shared" si="3"/>
        <v>0</v>
      </c>
      <c r="AR129" s="142" t="s">
        <v>115</v>
      </c>
      <c r="AT129" s="142" t="s">
        <v>111</v>
      </c>
      <c r="AU129" s="142" t="s">
        <v>79</v>
      </c>
      <c r="AY129" s="13" t="s">
        <v>108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77</v>
      </c>
      <c r="BK129" s="143">
        <f t="shared" si="9"/>
        <v>0</v>
      </c>
      <c r="BL129" s="13" t="s">
        <v>115</v>
      </c>
      <c r="BM129" s="142" t="s">
        <v>250</v>
      </c>
    </row>
    <row r="130" spans="2:65" s="1" customFormat="1" ht="21.75" customHeight="1" x14ac:dyDescent="0.2">
      <c r="B130" s="129"/>
      <c r="C130" s="130" t="s">
        <v>142</v>
      </c>
      <c r="D130" s="130" t="s">
        <v>111</v>
      </c>
      <c r="E130" s="131" t="s">
        <v>134</v>
      </c>
      <c r="F130" s="132" t="s">
        <v>135</v>
      </c>
      <c r="G130" s="133" t="s">
        <v>114</v>
      </c>
      <c r="H130" s="134">
        <v>90</v>
      </c>
      <c r="I130" s="135"/>
      <c r="J130" s="136">
        <f t="shared" si="0"/>
        <v>0</v>
      </c>
      <c r="K130" s="137"/>
      <c r="L130" s="28"/>
      <c r="M130" s="138" t="s">
        <v>1</v>
      </c>
      <c r="N130" s="139" t="s">
        <v>35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115</v>
      </c>
      <c r="AT130" s="142" t="s">
        <v>111</v>
      </c>
      <c r="AU130" s="142" t="s">
        <v>79</v>
      </c>
      <c r="AY130" s="13" t="s">
        <v>108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77</v>
      </c>
      <c r="BK130" s="143">
        <f t="shared" si="9"/>
        <v>0</v>
      </c>
      <c r="BL130" s="13" t="s">
        <v>115</v>
      </c>
      <c r="BM130" s="142" t="s">
        <v>251</v>
      </c>
    </row>
    <row r="131" spans="2:65" s="1" customFormat="1" ht="16.5" customHeight="1" x14ac:dyDescent="0.2">
      <c r="B131" s="129"/>
      <c r="C131" s="130" t="s">
        <v>149</v>
      </c>
      <c r="D131" s="130" t="s">
        <v>111</v>
      </c>
      <c r="E131" s="131" t="s">
        <v>138</v>
      </c>
      <c r="F131" s="132" t="s">
        <v>139</v>
      </c>
      <c r="G131" s="133" t="s">
        <v>140</v>
      </c>
      <c r="H131" s="134">
        <v>1</v>
      </c>
      <c r="I131" s="135"/>
      <c r="J131" s="136">
        <f t="shared" si="0"/>
        <v>0</v>
      </c>
      <c r="K131" s="137"/>
      <c r="L131" s="28"/>
      <c r="M131" s="138" t="s">
        <v>1</v>
      </c>
      <c r="N131" s="139" t="s">
        <v>35</v>
      </c>
      <c r="P131" s="140">
        <f t="shared" si="1"/>
        <v>0</v>
      </c>
      <c r="Q131" s="140">
        <v>6.9999999999999994E-5</v>
      </c>
      <c r="R131" s="140">
        <f t="shared" si="2"/>
        <v>6.9999999999999994E-5</v>
      </c>
      <c r="S131" s="140">
        <v>0</v>
      </c>
      <c r="T131" s="141">
        <f t="shared" si="3"/>
        <v>0</v>
      </c>
      <c r="AR131" s="142" t="s">
        <v>115</v>
      </c>
      <c r="AT131" s="142" t="s">
        <v>111</v>
      </c>
      <c r="AU131" s="142" t="s">
        <v>79</v>
      </c>
      <c r="AY131" s="13" t="s">
        <v>108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77</v>
      </c>
      <c r="BK131" s="143">
        <f t="shared" si="9"/>
        <v>0</v>
      </c>
      <c r="BL131" s="13" t="s">
        <v>115</v>
      </c>
      <c r="BM131" s="142" t="s">
        <v>252</v>
      </c>
    </row>
    <row r="132" spans="2:65" s="1" customFormat="1" ht="24.2" customHeight="1" x14ac:dyDescent="0.2">
      <c r="B132" s="129"/>
      <c r="C132" s="130" t="s">
        <v>153</v>
      </c>
      <c r="D132" s="130" t="s">
        <v>111</v>
      </c>
      <c r="E132" s="131" t="s">
        <v>143</v>
      </c>
      <c r="F132" s="132" t="s">
        <v>144</v>
      </c>
      <c r="G132" s="133" t="s">
        <v>145</v>
      </c>
      <c r="H132" s="144"/>
      <c r="I132" s="135"/>
      <c r="J132" s="136">
        <f t="shared" si="0"/>
        <v>0</v>
      </c>
      <c r="K132" s="137"/>
      <c r="L132" s="28"/>
      <c r="M132" s="138" t="s">
        <v>1</v>
      </c>
      <c r="N132" s="139" t="s">
        <v>35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115</v>
      </c>
      <c r="AT132" s="142" t="s">
        <v>111</v>
      </c>
      <c r="AU132" s="142" t="s">
        <v>79</v>
      </c>
      <c r="AY132" s="13" t="s">
        <v>108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77</v>
      </c>
      <c r="BK132" s="143">
        <f t="shared" si="9"/>
        <v>0</v>
      </c>
      <c r="BL132" s="13" t="s">
        <v>115</v>
      </c>
      <c r="BM132" s="142" t="s">
        <v>253</v>
      </c>
    </row>
    <row r="133" spans="2:65" s="11" customFormat="1" ht="22.9" customHeight="1" x14ac:dyDescent="0.2">
      <c r="B133" s="117"/>
      <c r="D133" s="118" t="s">
        <v>69</v>
      </c>
      <c r="E133" s="127" t="s">
        <v>147</v>
      </c>
      <c r="F133" s="127" t="s">
        <v>148</v>
      </c>
      <c r="I133" s="120"/>
      <c r="J133" s="128">
        <f>BK133</f>
        <v>0</v>
      </c>
      <c r="L133" s="117"/>
      <c r="M133" s="122"/>
      <c r="P133" s="123">
        <f>SUM(P134:P151)</f>
        <v>0</v>
      </c>
      <c r="R133" s="123">
        <f>SUM(R134:R151)</f>
        <v>0.20662999999999998</v>
      </c>
      <c r="T133" s="124">
        <f>SUM(T134:T151)</f>
        <v>0.59639999999999993</v>
      </c>
      <c r="AR133" s="118" t="s">
        <v>79</v>
      </c>
      <c r="AT133" s="125" t="s">
        <v>69</v>
      </c>
      <c r="AU133" s="125" t="s">
        <v>77</v>
      </c>
      <c r="AY133" s="118" t="s">
        <v>108</v>
      </c>
      <c r="BK133" s="126">
        <f>SUM(BK134:BK151)</f>
        <v>0</v>
      </c>
    </row>
    <row r="134" spans="2:65" s="1" customFormat="1" ht="24.2" customHeight="1" x14ac:dyDescent="0.2">
      <c r="B134" s="129"/>
      <c r="C134" s="130" t="s">
        <v>157</v>
      </c>
      <c r="D134" s="130" t="s">
        <v>111</v>
      </c>
      <c r="E134" s="131" t="s">
        <v>150</v>
      </c>
      <c r="F134" s="132" t="s">
        <v>151</v>
      </c>
      <c r="G134" s="133" t="s">
        <v>119</v>
      </c>
      <c r="H134" s="134">
        <v>20</v>
      </c>
      <c r="I134" s="135"/>
      <c r="J134" s="136">
        <f t="shared" ref="J134:J151" si="10">ROUND(I134*H134,2)</f>
        <v>0</v>
      </c>
      <c r="K134" s="137"/>
      <c r="L134" s="28"/>
      <c r="M134" s="138" t="s">
        <v>1</v>
      </c>
      <c r="N134" s="139" t="s">
        <v>35</v>
      </c>
      <c r="P134" s="140">
        <f t="shared" ref="P134:P151" si="11">O134*H134</f>
        <v>0</v>
      </c>
      <c r="Q134" s="140">
        <v>0</v>
      </c>
      <c r="R134" s="140">
        <f t="shared" ref="R134:R151" si="12">Q134*H134</f>
        <v>0</v>
      </c>
      <c r="S134" s="140">
        <v>0</v>
      </c>
      <c r="T134" s="141">
        <f t="shared" ref="T134:T151" si="13">S134*H134</f>
        <v>0</v>
      </c>
      <c r="AR134" s="142" t="s">
        <v>115</v>
      </c>
      <c r="AT134" s="142" t="s">
        <v>111</v>
      </c>
      <c r="AU134" s="142" t="s">
        <v>79</v>
      </c>
      <c r="AY134" s="13" t="s">
        <v>108</v>
      </c>
      <c r="BE134" s="143">
        <f t="shared" ref="BE134:BE151" si="14">IF(N134="základní",J134,0)</f>
        <v>0</v>
      </c>
      <c r="BF134" s="143">
        <f t="shared" ref="BF134:BF151" si="15">IF(N134="snížená",J134,0)</f>
        <v>0</v>
      </c>
      <c r="BG134" s="143">
        <f t="shared" ref="BG134:BG151" si="16">IF(N134="zákl. přenesená",J134,0)</f>
        <v>0</v>
      </c>
      <c r="BH134" s="143">
        <f t="shared" ref="BH134:BH151" si="17">IF(N134="sníž. přenesená",J134,0)</f>
        <v>0</v>
      </c>
      <c r="BI134" s="143">
        <f t="shared" ref="BI134:BI151" si="18">IF(N134="nulová",J134,0)</f>
        <v>0</v>
      </c>
      <c r="BJ134" s="13" t="s">
        <v>77</v>
      </c>
      <c r="BK134" s="143">
        <f t="shared" ref="BK134:BK151" si="19">ROUND(I134*H134,2)</f>
        <v>0</v>
      </c>
      <c r="BL134" s="13" t="s">
        <v>115</v>
      </c>
      <c r="BM134" s="142" t="s">
        <v>254</v>
      </c>
    </row>
    <row r="135" spans="2:65" s="1" customFormat="1" ht="24.2" customHeight="1" x14ac:dyDescent="0.2">
      <c r="B135" s="129"/>
      <c r="C135" s="130" t="s">
        <v>8</v>
      </c>
      <c r="D135" s="130" t="s">
        <v>111</v>
      </c>
      <c r="E135" s="131" t="s">
        <v>154</v>
      </c>
      <c r="F135" s="132" t="s">
        <v>155</v>
      </c>
      <c r="G135" s="133" t="s">
        <v>114</v>
      </c>
      <c r="H135" s="134">
        <v>120</v>
      </c>
      <c r="I135" s="135"/>
      <c r="J135" s="136">
        <f t="shared" si="10"/>
        <v>0</v>
      </c>
      <c r="K135" s="137"/>
      <c r="L135" s="28"/>
      <c r="M135" s="138" t="s">
        <v>1</v>
      </c>
      <c r="N135" s="139" t="s">
        <v>35</v>
      </c>
      <c r="P135" s="140">
        <f t="shared" si="11"/>
        <v>0</v>
      </c>
      <c r="Q135" s="140">
        <v>0</v>
      </c>
      <c r="R135" s="140">
        <f t="shared" si="12"/>
        <v>0</v>
      </c>
      <c r="S135" s="140">
        <v>4.9699999999999996E-3</v>
      </c>
      <c r="T135" s="141">
        <f t="shared" si="13"/>
        <v>0.59639999999999993</v>
      </c>
      <c r="AR135" s="142" t="s">
        <v>115</v>
      </c>
      <c r="AT135" s="142" t="s">
        <v>111</v>
      </c>
      <c r="AU135" s="142" t="s">
        <v>79</v>
      </c>
      <c r="AY135" s="13" t="s">
        <v>108</v>
      </c>
      <c r="BE135" s="143">
        <f t="shared" si="14"/>
        <v>0</v>
      </c>
      <c r="BF135" s="143">
        <f t="shared" si="15"/>
        <v>0</v>
      </c>
      <c r="BG135" s="143">
        <f t="shared" si="16"/>
        <v>0</v>
      </c>
      <c r="BH135" s="143">
        <f t="shared" si="17"/>
        <v>0</v>
      </c>
      <c r="BI135" s="143">
        <f t="shared" si="18"/>
        <v>0</v>
      </c>
      <c r="BJ135" s="13" t="s">
        <v>77</v>
      </c>
      <c r="BK135" s="143">
        <f t="shared" si="19"/>
        <v>0</v>
      </c>
      <c r="BL135" s="13" t="s">
        <v>115</v>
      </c>
      <c r="BM135" s="142" t="s">
        <v>255</v>
      </c>
    </row>
    <row r="136" spans="2:65" s="1" customFormat="1" ht="24.2" customHeight="1" x14ac:dyDescent="0.2">
      <c r="B136" s="129"/>
      <c r="C136" s="130" t="s">
        <v>164</v>
      </c>
      <c r="D136" s="130" t="s">
        <v>111</v>
      </c>
      <c r="E136" s="131" t="s">
        <v>158</v>
      </c>
      <c r="F136" s="132" t="s">
        <v>159</v>
      </c>
      <c r="G136" s="133" t="s">
        <v>119</v>
      </c>
      <c r="H136" s="134">
        <v>8</v>
      </c>
      <c r="I136" s="135"/>
      <c r="J136" s="136">
        <f t="shared" si="10"/>
        <v>0</v>
      </c>
      <c r="K136" s="137"/>
      <c r="L136" s="28"/>
      <c r="M136" s="138" t="s">
        <v>1</v>
      </c>
      <c r="N136" s="139" t="s">
        <v>35</v>
      </c>
      <c r="P136" s="140">
        <f t="shared" si="11"/>
        <v>0</v>
      </c>
      <c r="Q136" s="140">
        <v>3.3E-4</v>
      </c>
      <c r="R136" s="140">
        <f t="shared" si="12"/>
        <v>2.64E-3</v>
      </c>
      <c r="S136" s="140">
        <v>0</v>
      </c>
      <c r="T136" s="141">
        <f t="shared" si="13"/>
        <v>0</v>
      </c>
      <c r="AR136" s="142" t="s">
        <v>115</v>
      </c>
      <c r="AT136" s="142" t="s">
        <v>111</v>
      </c>
      <c r="AU136" s="142" t="s">
        <v>79</v>
      </c>
      <c r="AY136" s="13" t="s">
        <v>108</v>
      </c>
      <c r="BE136" s="143">
        <f t="shared" si="14"/>
        <v>0</v>
      </c>
      <c r="BF136" s="143">
        <f t="shared" si="15"/>
        <v>0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3" t="s">
        <v>77</v>
      </c>
      <c r="BK136" s="143">
        <f t="shared" si="19"/>
        <v>0</v>
      </c>
      <c r="BL136" s="13" t="s">
        <v>115</v>
      </c>
      <c r="BM136" s="142" t="s">
        <v>256</v>
      </c>
    </row>
    <row r="137" spans="2:65" s="1" customFormat="1" ht="24.2" customHeight="1" x14ac:dyDescent="0.2">
      <c r="B137" s="129"/>
      <c r="C137" s="130" t="s">
        <v>168</v>
      </c>
      <c r="D137" s="130" t="s">
        <v>111</v>
      </c>
      <c r="E137" s="131" t="s">
        <v>161</v>
      </c>
      <c r="F137" s="132" t="s">
        <v>162</v>
      </c>
      <c r="G137" s="133" t="s">
        <v>119</v>
      </c>
      <c r="H137" s="134">
        <v>16</v>
      </c>
      <c r="I137" s="135"/>
      <c r="J137" s="136">
        <f t="shared" si="10"/>
        <v>0</v>
      </c>
      <c r="K137" s="137"/>
      <c r="L137" s="28"/>
      <c r="M137" s="138" t="s">
        <v>1</v>
      </c>
      <c r="N137" s="139" t="s">
        <v>35</v>
      </c>
      <c r="P137" s="140">
        <f t="shared" si="11"/>
        <v>0</v>
      </c>
      <c r="Q137" s="140">
        <v>4.2000000000000002E-4</v>
      </c>
      <c r="R137" s="140">
        <f t="shared" si="12"/>
        <v>6.7200000000000003E-3</v>
      </c>
      <c r="S137" s="140">
        <v>0</v>
      </c>
      <c r="T137" s="141">
        <f t="shared" si="13"/>
        <v>0</v>
      </c>
      <c r="AR137" s="142" t="s">
        <v>115</v>
      </c>
      <c r="AT137" s="142" t="s">
        <v>111</v>
      </c>
      <c r="AU137" s="142" t="s">
        <v>79</v>
      </c>
      <c r="AY137" s="13" t="s">
        <v>108</v>
      </c>
      <c r="BE137" s="143">
        <f t="shared" si="14"/>
        <v>0</v>
      </c>
      <c r="BF137" s="143">
        <f t="shared" si="15"/>
        <v>0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3" t="s">
        <v>77</v>
      </c>
      <c r="BK137" s="143">
        <f t="shared" si="19"/>
        <v>0</v>
      </c>
      <c r="BL137" s="13" t="s">
        <v>115</v>
      </c>
      <c r="BM137" s="142" t="s">
        <v>257</v>
      </c>
    </row>
    <row r="138" spans="2:65" s="1" customFormat="1" ht="21.75" customHeight="1" x14ac:dyDescent="0.2">
      <c r="B138" s="129"/>
      <c r="C138" s="130" t="s">
        <v>172</v>
      </c>
      <c r="D138" s="130" t="s">
        <v>111</v>
      </c>
      <c r="E138" s="131" t="s">
        <v>165</v>
      </c>
      <c r="F138" s="132" t="s">
        <v>166</v>
      </c>
      <c r="G138" s="133" t="s">
        <v>119</v>
      </c>
      <c r="H138" s="134">
        <v>16</v>
      </c>
      <c r="I138" s="135"/>
      <c r="J138" s="136">
        <f t="shared" si="10"/>
        <v>0</v>
      </c>
      <c r="K138" s="137"/>
      <c r="L138" s="28"/>
      <c r="M138" s="138" t="s">
        <v>1</v>
      </c>
      <c r="N138" s="139" t="s">
        <v>35</v>
      </c>
      <c r="P138" s="140">
        <f t="shared" si="11"/>
        <v>0</v>
      </c>
      <c r="Q138" s="140">
        <v>6.2E-4</v>
      </c>
      <c r="R138" s="140">
        <f t="shared" si="12"/>
        <v>9.92E-3</v>
      </c>
      <c r="S138" s="140">
        <v>0</v>
      </c>
      <c r="T138" s="141">
        <f t="shared" si="13"/>
        <v>0</v>
      </c>
      <c r="AR138" s="142" t="s">
        <v>115</v>
      </c>
      <c r="AT138" s="142" t="s">
        <v>111</v>
      </c>
      <c r="AU138" s="142" t="s">
        <v>79</v>
      </c>
      <c r="AY138" s="13" t="s">
        <v>108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77</v>
      </c>
      <c r="BK138" s="143">
        <f t="shared" si="19"/>
        <v>0</v>
      </c>
      <c r="BL138" s="13" t="s">
        <v>115</v>
      </c>
      <c r="BM138" s="142" t="s">
        <v>258</v>
      </c>
    </row>
    <row r="139" spans="2:65" s="1" customFormat="1" ht="24.2" customHeight="1" x14ac:dyDescent="0.2">
      <c r="B139" s="129"/>
      <c r="C139" s="130" t="s">
        <v>115</v>
      </c>
      <c r="D139" s="130" t="s">
        <v>111</v>
      </c>
      <c r="E139" s="131" t="s">
        <v>169</v>
      </c>
      <c r="F139" s="132" t="s">
        <v>170</v>
      </c>
      <c r="G139" s="133" t="s">
        <v>114</v>
      </c>
      <c r="H139" s="134">
        <v>40</v>
      </c>
      <c r="I139" s="135"/>
      <c r="J139" s="136">
        <f t="shared" si="10"/>
        <v>0</v>
      </c>
      <c r="K139" s="137"/>
      <c r="L139" s="28"/>
      <c r="M139" s="138" t="s">
        <v>1</v>
      </c>
      <c r="N139" s="139" t="s">
        <v>35</v>
      </c>
      <c r="P139" s="140">
        <f t="shared" si="11"/>
        <v>0</v>
      </c>
      <c r="Q139" s="140">
        <v>1.0200000000000001E-3</v>
      </c>
      <c r="R139" s="140">
        <f t="shared" si="12"/>
        <v>4.0800000000000003E-2</v>
      </c>
      <c r="S139" s="140">
        <v>0</v>
      </c>
      <c r="T139" s="141">
        <f t="shared" si="13"/>
        <v>0</v>
      </c>
      <c r="AR139" s="142" t="s">
        <v>115</v>
      </c>
      <c r="AT139" s="142" t="s">
        <v>111</v>
      </c>
      <c r="AU139" s="142" t="s">
        <v>79</v>
      </c>
      <c r="AY139" s="13" t="s">
        <v>108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77</v>
      </c>
      <c r="BK139" s="143">
        <f t="shared" si="19"/>
        <v>0</v>
      </c>
      <c r="BL139" s="13" t="s">
        <v>115</v>
      </c>
      <c r="BM139" s="142" t="s">
        <v>259</v>
      </c>
    </row>
    <row r="140" spans="2:65" s="1" customFormat="1" ht="24.2" customHeight="1" x14ac:dyDescent="0.2">
      <c r="B140" s="129"/>
      <c r="C140" s="130" t="s">
        <v>179</v>
      </c>
      <c r="D140" s="130" t="s">
        <v>111</v>
      </c>
      <c r="E140" s="131" t="s">
        <v>173</v>
      </c>
      <c r="F140" s="132" t="s">
        <v>174</v>
      </c>
      <c r="G140" s="133" t="s">
        <v>114</v>
      </c>
      <c r="H140" s="134">
        <v>80</v>
      </c>
      <c r="I140" s="135"/>
      <c r="J140" s="136">
        <f t="shared" si="10"/>
        <v>0</v>
      </c>
      <c r="K140" s="137"/>
      <c r="L140" s="28"/>
      <c r="M140" s="138" t="s">
        <v>1</v>
      </c>
      <c r="N140" s="139" t="s">
        <v>35</v>
      </c>
      <c r="P140" s="140">
        <f t="shared" si="11"/>
        <v>0</v>
      </c>
      <c r="Q140" s="140">
        <v>1.15E-3</v>
      </c>
      <c r="R140" s="140">
        <f t="shared" si="12"/>
        <v>9.1999999999999998E-2</v>
      </c>
      <c r="S140" s="140">
        <v>0</v>
      </c>
      <c r="T140" s="141">
        <f t="shared" si="13"/>
        <v>0</v>
      </c>
      <c r="AR140" s="142" t="s">
        <v>115</v>
      </c>
      <c r="AT140" s="142" t="s">
        <v>111</v>
      </c>
      <c r="AU140" s="142" t="s">
        <v>79</v>
      </c>
      <c r="AY140" s="13" t="s">
        <v>108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77</v>
      </c>
      <c r="BK140" s="143">
        <f t="shared" si="19"/>
        <v>0</v>
      </c>
      <c r="BL140" s="13" t="s">
        <v>115</v>
      </c>
      <c r="BM140" s="142" t="s">
        <v>260</v>
      </c>
    </row>
    <row r="141" spans="2:65" s="1" customFormat="1" ht="16.5" customHeight="1" x14ac:dyDescent="0.2">
      <c r="B141" s="129"/>
      <c r="C141" s="130" t="s">
        <v>183</v>
      </c>
      <c r="D141" s="130" t="s">
        <v>111</v>
      </c>
      <c r="E141" s="131" t="s">
        <v>176</v>
      </c>
      <c r="F141" s="132" t="s">
        <v>177</v>
      </c>
      <c r="G141" s="133" t="s">
        <v>114</v>
      </c>
      <c r="H141" s="134">
        <v>12</v>
      </c>
      <c r="I141" s="135"/>
      <c r="J141" s="136">
        <f t="shared" si="10"/>
        <v>0</v>
      </c>
      <c r="K141" s="137"/>
      <c r="L141" s="28"/>
      <c r="M141" s="138" t="s">
        <v>1</v>
      </c>
      <c r="N141" s="139" t="s">
        <v>35</v>
      </c>
      <c r="P141" s="140">
        <f t="shared" si="11"/>
        <v>0</v>
      </c>
      <c r="Q141" s="140">
        <v>2.5000000000000001E-4</v>
      </c>
      <c r="R141" s="140">
        <f t="shared" si="12"/>
        <v>3.0000000000000001E-3</v>
      </c>
      <c r="S141" s="140">
        <v>0</v>
      </c>
      <c r="T141" s="141">
        <f t="shared" si="13"/>
        <v>0</v>
      </c>
      <c r="AR141" s="142" t="s">
        <v>115</v>
      </c>
      <c r="AT141" s="142" t="s">
        <v>111</v>
      </c>
      <c r="AU141" s="142" t="s">
        <v>79</v>
      </c>
      <c r="AY141" s="13" t="s">
        <v>108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77</v>
      </c>
      <c r="BK141" s="143">
        <f t="shared" si="19"/>
        <v>0</v>
      </c>
      <c r="BL141" s="13" t="s">
        <v>115</v>
      </c>
      <c r="BM141" s="142" t="s">
        <v>261</v>
      </c>
    </row>
    <row r="142" spans="2:65" s="1" customFormat="1" ht="16.5" customHeight="1" x14ac:dyDescent="0.2">
      <c r="B142" s="129"/>
      <c r="C142" s="130" t="s">
        <v>187</v>
      </c>
      <c r="D142" s="130" t="s">
        <v>111</v>
      </c>
      <c r="E142" s="131" t="s">
        <v>180</v>
      </c>
      <c r="F142" s="132" t="s">
        <v>181</v>
      </c>
      <c r="G142" s="133" t="s">
        <v>114</v>
      </c>
      <c r="H142" s="134">
        <v>24</v>
      </c>
      <c r="I142" s="135"/>
      <c r="J142" s="136">
        <f t="shared" si="10"/>
        <v>0</v>
      </c>
      <c r="K142" s="137"/>
      <c r="L142" s="28"/>
      <c r="M142" s="138" t="s">
        <v>1</v>
      </c>
      <c r="N142" s="139" t="s">
        <v>35</v>
      </c>
      <c r="P142" s="140">
        <f t="shared" si="11"/>
        <v>0</v>
      </c>
      <c r="Q142" s="140">
        <v>2.5999999999999998E-4</v>
      </c>
      <c r="R142" s="140">
        <f t="shared" si="12"/>
        <v>6.239999999999999E-3</v>
      </c>
      <c r="S142" s="140">
        <v>0</v>
      </c>
      <c r="T142" s="141">
        <f t="shared" si="13"/>
        <v>0</v>
      </c>
      <c r="AR142" s="142" t="s">
        <v>115</v>
      </c>
      <c r="AT142" s="142" t="s">
        <v>111</v>
      </c>
      <c r="AU142" s="142" t="s">
        <v>79</v>
      </c>
      <c r="AY142" s="13" t="s">
        <v>108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77</v>
      </c>
      <c r="BK142" s="143">
        <f t="shared" si="19"/>
        <v>0</v>
      </c>
      <c r="BL142" s="13" t="s">
        <v>115</v>
      </c>
      <c r="BM142" s="142" t="s">
        <v>262</v>
      </c>
    </row>
    <row r="143" spans="2:65" s="1" customFormat="1" ht="37.9" customHeight="1" x14ac:dyDescent="0.2">
      <c r="B143" s="129"/>
      <c r="C143" s="130" t="s">
        <v>191</v>
      </c>
      <c r="D143" s="130" t="s">
        <v>111</v>
      </c>
      <c r="E143" s="131" t="s">
        <v>184</v>
      </c>
      <c r="F143" s="132" t="s">
        <v>185</v>
      </c>
      <c r="G143" s="133" t="s">
        <v>114</v>
      </c>
      <c r="H143" s="134">
        <v>120</v>
      </c>
      <c r="I143" s="135"/>
      <c r="J143" s="136">
        <f t="shared" si="10"/>
        <v>0</v>
      </c>
      <c r="K143" s="137"/>
      <c r="L143" s="28"/>
      <c r="M143" s="138" t="s">
        <v>1</v>
      </c>
      <c r="N143" s="139" t="s">
        <v>35</v>
      </c>
      <c r="P143" s="140">
        <f t="shared" si="11"/>
        <v>0</v>
      </c>
      <c r="Q143" s="140">
        <v>2.4000000000000001E-4</v>
      </c>
      <c r="R143" s="140">
        <f t="shared" si="12"/>
        <v>2.8799999999999999E-2</v>
      </c>
      <c r="S143" s="140">
        <v>0</v>
      </c>
      <c r="T143" s="141">
        <f t="shared" si="13"/>
        <v>0</v>
      </c>
      <c r="AR143" s="142" t="s">
        <v>115</v>
      </c>
      <c r="AT143" s="142" t="s">
        <v>111</v>
      </c>
      <c r="AU143" s="142" t="s">
        <v>79</v>
      </c>
      <c r="AY143" s="13" t="s">
        <v>108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77</v>
      </c>
      <c r="BK143" s="143">
        <f t="shared" si="19"/>
        <v>0</v>
      </c>
      <c r="BL143" s="13" t="s">
        <v>115</v>
      </c>
      <c r="BM143" s="142" t="s">
        <v>263</v>
      </c>
    </row>
    <row r="144" spans="2:65" s="1" customFormat="1" ht="24.2" customHeight="1" x14ac:dyDescent="0.2">
      <c r="B144" s="129"/>
      <c r="C144" s="130" t="s">
        <v>7</v>
      </c>
      <c r="D144" s="130" t="s">
        <v>111</v>
      </c>
      <c r="E144" s="131" t="s">
        <v>188</v>
      </c>
      <c r="F144" s="132" t="s">
        <v>189</v>
      </c>
      <c r="G144" s="133" t="s">
        <v>119</v>
      </c>
      <c r="H144" s="134">
        <v>24</v>
      </c>
      <c r="I144" s="135"/>
      <c r="J144" s="136">
        <f t="shared" si="10"/>
        <v>0</v>
      </c>
      <c r="K144" s="137"/>
      <c r="L144" s="28"/>
      <c r="M144" s="138" t="s">
        <v>1</v>
      </c>
      <c r="N144" s="139" t="s">
        <v>35</v>
      </c>
      <c r="P144" s="140">
        <f t="shared" si="11"/>
        <v>0</v>
      </c>
      <c r="Q144" s="140">
        <v>8.0000000000000007E-5</v>
      </c>
      <c r="R144" s="140">
        <f t="shared" si="12"/>
        <v>1.9200000000000003E-3</v>
      </c>
      <c r="S144" s="140">
        <v>0</v>
      </c>
      <c r="T144" s="141">
        <f t="shared" si="13"/>
        <v>0</v>
      </c>
      <c r="AR144" s="142" t="s">
        <v>115</v>
      </c>
      <c r="AT144" s="142" t="s">
        <v>111</v>
      </c>
      <c r="AU144" s="142" t="s">
        <v>79</v>
      </c>
      <c r="AY144" s="13" t="s">
        <v>108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77</v>
      </c>
      <c r="BK144" s="143">
        <f t="shared" si="19"/>
        <v>0</v>
      </c>
      <c r="BL144" s="13" t="s">
        <v>115</v>
      </c>
      <c r="BM144" s="142" t="s">
        <v>264</v>
      </c>
    </row>
    <row r="145" spans="2:65" s="1" customFormat="1" ht="24.2" customHeight="1" x14ac:dyDescent="0.2">
      <c r="B145" s="129"/>
      <c r="C145" s="130" t="s">
        <v>198</v>
      </c>
      <c r="D145" s="130" t="s">
        <v>111</v>
      </c>
      <c r="E145" s="131" t="s">
        <v>192</v>
      </c>
      <c r="F145" s="132" t="s">
        <v>193</v>
      </c>
      <c r="G145" s="133" t="s">
        <v>119</v>
      </c>
      <c r="H145" s="134">
        <v>16</v>
      </c>
      <c r="I145" s="135"/>
      <c r="J145" s="136">
        <f t="shared" si="10"/>
        <v>0</v>
      </c>
      <c r="K145" s="137"/>
      <c r="L145" s="28"/>
      <c r="M145" s="138" t="s">
        <v>1</v>
      </c>
      <c r="N145" s="139" t="s">
        <v>35</v>
      </c>
      <c r="P145" s="140">
        <f t="shared" si="11"/>
        <v>0</v>
      </c>
      <c r="Q145" s="140">
        <v>1.8000000000000001E-4</v>
      </c>
      <c r="R145" s="140">
        <f t="shared" si="12"/>
        <v>2.8800000000000002E-3</v>
      </c>
      <c r="S145" s="140">
        <v>0</v>
      </c>
      <c r="T145" s="141">
        <f t="shared" si="13"/>
        <v>0</v>
      </c>
      <c r="AR145" s="142" t="s">
        <v>115</v>
      </c>
      <c r="AT145" s="142" t="s">
        <v>111</v>
      </c>
      <c r="AU145" s="142" t="s">
        <v>79</v>
      </c>
      <c r="AY145" s="13" t="s">
        <v>108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77</v>
      </c>
      <c r="BK145" s="143">
        <f t="shared" si="19"/>
        <v>0</v>
      </c>
      <c r="BL145" s="13" t="s">
        <v>115</v>
      </c>
      <c r="BM145" s="142" t="s">
        <v>265</v>
      </c>
    </row>
    <row r="146" spans="2:65" s="1" customFormat="1" ht="16.5" customHeight="1" x14ac:dyDescent="0.2">
      <c r="B146" s="129"/>
      <c r="C146" s="130" t="s">
        <v>202</v>
      </c>
      <c r="D146" s="130" t="s">
        <v>111</v>
      </c>
      <c r="E146" s="131" t="s">
        <v>199</v>
      </c>
      <c r="F146" s="132" t="s">
        <v>200</v>
      </c>
      <c r="G146" s="133" t="s">
        <v>119</v>
      </c>
      <c r="H146" s="134">
        <v>4</v>
      </c>
      <c r="I146" s="135"/>
      <c r="J146" s="136">
        <f t="shared" si="10"/>
        <v>0</v>
      </c>
      <c r="K146" s="137"/>
      <c r="L146" s="28"/>
      <c r="M146" s="138" t="s">
        <v>1</v>
      </c>
      <c r="N146" s="139" t="s">
        <v>35</v>
      </c>
      <c r="P146" s="140">
        <f t="shared" si="11"/>
        <v>0</v>
      </c>
      <c r="Q146" s="140">
        <v>5.6999999999999998E-4</v>
      </c>
      <c r="R146" s="140">
        <f t="shared" si="12"/>
        <v>2.2799999999999999E-3</v>
      </c>
      <c r="S146" s="140">
        <v>0</v>
      </c>
      <c r="T146" s="141">
        <f t="shared" si="13"/>
        <v>0</v>
      </c>
      <c r="AR146" s="142" t="s">
        <v>115</v>
      </c>
      <c r="AT146" s="142" t="s">
        <v>111</v>
      </c>
      <c r="AU146" s="142" t="s">
        <v>79</v>
      </c>
      <c r="AY146" s="13" t="s">
        <v>108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77</v>
      </c>
      <c r="BK146" s="143">
        <f t="shared" si="19"/>
        <v>0</v>
      </c>
      <c r="BL146" s="13" t="s">
        <v>115</v>
      </c>
      <c r="BM146" s="142" t="s">
        <v>266</v>
      </c>
    </row>
    <row r="147" spans="2:65" s="1" customFormat="1" ht="16.5" customHeight="1" x14ac:dyDescent="0.2">
      <c r="B147" s="129"/>
      <c r="C147" s="130" t="s">
        <v>206</v>
      </c>
      <c r="D147" s="130" t="s">
        <v>111</v>
      </c>
      <c r="E147" s="131" t="s">
        <v>203</v>
      </c>
      <c r="F147" s="132" t="s">
        <v>204</v>
      </c>
      <c r="G147" s="133" t="s">
        <v>119</v>
      </c>
      <c r="H147" s="134">
        <v>8</v>
      </c>
      <c r="I147" s="135"/>
      <c r="J147" s="136">
        <f t="shared" si="10"/>
        <v>0</v>
      </c>
      <c r="K147" s="137"/>
      <c r="L147" s="28"/>
      <c r="M147" s="138" t="s">
        <v>1</v>
      </c>
      <c r="N147" s="139" t="s">
        <v>35</v>
      </c>
      <c r="P147" s="140">
        <f t="shared" si="11"/>
        <v>0</v>
      </c>
      <c r="Q147" s="140">
        <v>7.2000000000000005E-4</v>
      </c>
      <c r="R147" s="140">
        <f t="shared" si="12"/>
        <v>5.7600000000000004E-3</v>
      </c>
      <c r="S147" s="140">
        <v>0</v>
      </c>
      <c r="T147" s="141">
        <f t="shared" si="13"/>
        <v>0</v>
      </c>
      <c r="AR147" s="142" t="s">
        <v>115</v>
      </c>
      <c r="AT147" s="142" t="s">
        <v>111</v>
      </c>
      <c r="AU147" s="142" t="s">
        <v>79</v>
      </c>
      <c r="AY147" s="13" t="s">
        <v>108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77</v>
      </c>
      <c r="BK147" s="143">
        <f t="shared" si="19"/>
        <v>0</v>
      </c>
      <c r="BL147" s="13" t="s">
        <v>115</v>
      </c>
      <c r="BM147" s="142" t="s">
        <v>267</v>
      </c>
    </row>
    <row r="148" spans="2:65" s="1" customFormat="1" ht="21.75" customHeight="1" x14ac:dyDescent="0.2">
      <c r="B148" s="129"/>
      <c r="C148" s="130" t="s">
        <v>210</v>
      </c>
      <c r="D148" s="130" t="s">
        <v>111</v>
      </c>
      <c r="E148" s="131" t="s">
        <v>207</v>
      </c>
      <c r="F148" s="132" t="s">
        <v>208</v>
      </c>
      <c r="G148" s="133" t="s">
        <v>114</v>
      </c>
      <c r="H148" s="134">
        <v>120</v>
      </c>
      <c r="I148" s="135"/>
      <c r="J148" s="136">
        <f t="shared" si="10"/>
        <v>0</v>
      </c>
      <c r="K148" s="137"/>
      <c r="L148" s="28"/>
      <c r="M148" s="138" t="s">
        <v>1</v>
      </c>
      <c r="N148" s="139" t="s">
        <v>35</v>
      </c>
      <c r="P148" s="140">
        <f t="shared" si="11"/>
        <v>0</v>
      </c>
      <c r="Q148" s="140">
        <v>1.0000000000000001E-5</v>
      </c>
      <c r="R148" s="140">
        <f t="shared" si="12"/>
        <v>1.2000000000000001E-3</v>
      </c>
      <c r="S148" s="140">
        <v>0</v>
      </c>
      <c r="T148" s="141">
        <f t="shared" si="13"/>
        <v>0</v>
      </c>
      <c r="AR148" s="142" t="s">
        <v>115</v>
      </c>
      <c r="AT148" s="142" t="s">
        <v>111</v>
      </c>
      <c r="AU148" s="142" t="s">
        <v>79</v>
      </c>
      <c r="AY148" s="13" t="s">
        <v>108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77</v>
      </c>
      <c r="BK148" s="143">
        <f t="shared" si="19"/>
        <v>0</v>
      </c>
      <c r="BL148" s="13" t="s">
        <v>115</v>
      </c>
      <c r="BM148" s="142" t="s">
        <v>268</v>
      </c>
    </row>
    <row r="149" spans="2:65" s="1" customFormat="1" ht="24.2" customHeight="1" x14ac:dyDescent="0.2">
      <c r="B149" s="129"/>
      <c r="C149" s="130" t="s">
        <v>214</v>
      </c>
      <c r="D149" s="130" t="s">
        <v>111</v>
      </c>
      <c r="E149" s="131" t="s">
        <v>211</v>
      </c>
      <c r="F149" s="132" t="s">
        <v>212</v>
      </c>
      <c r="G149" s="133" t="s">
        <v>114</v>
      </c>
      <c r="H149" s="134">
        <v>120</v>
      </c>
      <c r="I149" s="135"/>
      <c r="J149" s="136">
        <f t="shared" si="10"/>
        <v>0</v>
      </c>
      <c r="K149" s="137"/>
      <c r="L149" s="28"/>
      <c r="M149" s="138" t="s">
        <v>1</v>
      </c>
      <c r="N149" s="139" t="s">
        <v>35</v>
      </c>
      <c r="P149" s="140">
        <f t="shared" si="11"/>
        <v>0</v>
      </c>
      <c r="Q149" s="140">
        <v>2.0000000000000002E-5</v>
      </c>
      <c r="R149" s="140">
        <f t="shared" si="12"/>
        <v>2.4000000000000002E-3</v>
      </c>
      <c r="S149" s="140">
        <v>0</v>
      </c>
      <c r="T149" s="141">
        <f t="shared" si="13"/>
        <v>0</v>
      </c>
      <c r="AR149" s="142" t="s">
        <v>115</v>
      </c>
      <c r="AT149" s="142" t="s">
        <v>111</v>
      </c>
      <c r="AU149" s="142" t="s">
        <v>79</v>
      </c>
      <c r="AY149" s="13" t="s">
        <v>108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77</v>
      </c>
      <c r="BK149" s="143">
        <f t="shared" si="19"/>
        <v>0</v>
      </c>
      <c r="BL149" s="13" t="s">
        <v>115</v>
      </c>
      <c r="BM149" s="142" t="s">
        <v>269</v>
      </c>
    </row>
    <row r="150" spans="2:65" s="1" customFormat="1" ht="16.5" customHeight="1" x14ac:dyDescent="0.2">
      <c r="B150" s="129"/>
      <c r="C150" s="130" t="s">
        <v>217</v>
      </c>
      <c r="D150" s="130" t="s">
        <v>111</v>
      </c>
      <c r="E150" s="131" t="s">
        <v>215</v>
      </c>
      <c r="F150" s="132" t="s">
        <v>139</v>
      </c>
      <c r="G150" s="133" t="s">
        <v>140</v>
      </c>
      <c r="H150" s="134">
        <v>1</v>
      </c>
      <c r="I150" s="135"/>
      <c r="J150" s="136">
        <f t="shared" si="10"/>
        <v>0</v>
      </c>
      <c r="K150" s="137"/>
      <c r="L150" s="28"/>
      <c r="M150" s="138" t="s">
        <v>1</v>
      </c>
      <c r="N150" s="139" t="s">
        <v>35</v>
      </c>
      <c r="P150" s="140">
        <f t="shared" si="11"/>
        <v>0</v>
      </c>
      <c r="Q150" s="140">
        <v>6.9999999999999994E-5</v>
      </c>
      <c r="R150" s="140">
        <f t="shared" si="12"/>
        <v>6.9999999999999994E-5</v>
      </c>
      <c r="S150" s="140">
        <v>0</v>
      </c>
      <c r="T150" s="141">
        <f t="shared" si="13"/>
        <v>0</v>
      </c>
      <c r="AR150" s="142" t="s">
        <v>115</v>
      </c>
      <c r="AT150" s="142" t="s">
        <v>111</v>
      </c>
      <c r="AU150" s="142" t="s">
        <v>79</v>
      </c>
      <c r="AY150" s="13" t="s">
        <v>108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77</v>
      </c>
      <c r="BK150" s="143">
        <f t="shared" si="19"/>
        <v>0</v>
      </c>
      <c r="BL150" s="13" t="s">
        <v>115</v>
      </c>
      <c r="BM150" s="142" t="s">
        <v>270</v>
      </c>
    </row>
    <row r="151" spans="2:65" s="1" customFormat="1" ht="24.2" customHeight="1" x14ac:dyDescent="0.2">
      <c r="B151" s="129"/>
      <c r="C151" s="130" t="s">
        <v>223</v>
      </c>
      <c r="D151" s="130" t="s">
        <v>111</v>
      </c>
      <c r="E151" s="131" t="s">
        <v>218</v>
      </c>
      <c r="F151" s="132" t="s">
        <v>219</v>
      </c>
      <c r="G151" s="133" t="s">
        <v>145</v>
      </c>
      <c r="H151" s="144"/>
      <c r="I151" s="135"/>
      <c r="J151" s="136">
        <f t="shared" si="10"/>
        <v>0</v>
      </c>
      <c r="K151" s="137"/>
      <c r="L151" s="28"/>
      <c r="M151" s="138" t="s">
        <v>1</v>
      </c>
      <c r="N151" s="139" t="s">
        <v>35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115</v>
      </c>
      <c r="AT151" s="142" t="s">
        <v>111</v>
      </c>
      <c r="AU151" s="142" t="s">
        <v>79</v>
      </c>
      <c r="AY151" s="13" t="s">
        <v>108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77</v>
      </c>
      <c r="BK151" s="143">
        <f t="shared" si="19"/>
        <v>0</v>
      </c>
      <c r="BL151" s="13" t="s">
        <v>115</v>
      </c>
      <c r="BM151" s="142" t="s">
        <v>271</v>
      </c>
    </row>
    <row r="152" spans="2:65" s="11" customFormat="1" ht="25.9" customHeight="1" x14ac:dyDescent="0.2">
      <c r="B152" s="117"/>
      <c r="D152" s="118" t="s">
        <v>69</v>
      </c>
      <c r="E152" s="119" t="s">
        <v>221</v>
      </c>
      <c r="F152" s="119" t="s">
        <v>222</v>
      </c>
      <c r="I152" s="120"/>
      <c r="J152" s="121">
        <f>BK152</f>
        <v>0</v>
      </c>
      <c r="L152" s="117"/>
      <c r="M152" s="122"/>
      <c r="P152" s="123">
        <f>SUM(P153:P156)</f>
        <v>0</v>
      </c>
      <c r="R152" s="123">
        <f>SUM(R153:R156)</f>
        <v>0</v>
      </c>
      <c r="T152" s="124">
        <f>SUM(T153:T156)</f>
        <v>0</v>
      </c>
      <c r="AR152" s="118" t="s">
        <v>125</v>
      </c>
      <c r="AT152" s="125" t="s">
        <v>69</v>
      </c>
      <c r="AU152" s="125" t="s">
        <v>70</v>
      </c>
      <c r="AY152" s="118" t="s">
        <v>108</v>
      </c>
      <c r="BK152" s="126">
        <f>SUM(BK153:BK156)</f>
        <v>0</v>
      </c>
    </row>
    <row r="153" spans="2:65" s="1" customFormat="1" ht="16.5" customHeight="1" x14ac:dyDescent="0.2">
      <c r="B153" s="129"/>
      <c r="C153" s="130" t="s">
        <v>228</v>
      </c>
      <c r="D153" s="130" t="s">
        <v>111</v>
      </c>
      <c r="E153" s="131" t="s">
        <v>224</v>
      </c>
      <c r="F153" s="132" t="s">
        <v>225</v>
      </c>
      <c r="G153" s="133" t="s">
        <v>140</v>
      </c>
      <c r="H153" s="134">
        <v>2</v>
      </c>
      <c r="I153" s="135"/>
      <c r="J153" s="136">
        <f>ROUND(I153*H153,2)</f>
        <v>0</v>
      </c>
      <c r="K153" s="137"/>
      <c r="L153" s="28"/>
      <c r="M153" s="138" t="s">
        <v>1</v>
      </c>
      <c r="N153" s="139" t="s">
        <v>35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226</v>
      </c>
      <c r="AT153" s="142" t="s">
        <v>111</v>
      </c>
      <c r="AU153" s="142" t="s">
        <v>77</v>
      </c>
      <c r="AY153" s="13" t="s">
        <v>108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3" t="s">
        <v>77</v>
      </c>
      <c r="BK153" s="143">
        <f>ROUND(I153*H153,2)</f>
        <v>0</v>
      </c>
      <c r="BL153" s="13" t="s">
        <v>226</v>
      </c>
      <c r="BM153" s="142" t="s">
        <v>272</v>
      </c>
    </row>
    <row r="154" spans="2:65" s="1" customFormat="1" ht="16.5" customHeight="1" x14ac:dyDescent="0.2">
      <c r="B154" s="129"/>
      <c r="C154" s="130" t="s">
        <v>232</v>
      </c>
      <c r="D154" s="130" t="s">
        <v>111</v>
      </c>
      <c r="E154" s="131" t="s">
        <v>229</v>
      </c>
      <c r="F154" s="132" t="s">
        <v>230</v>
      </c>
      <c r="G154" s="133" t="s">
        <v>140</v>
      </c>
      <c r="H154" s="134">
        <v>1</v>
      </c>
      <c r="I154" s="135"/>
      <c r="J154" s="136">
        <f>ROUND(I154*H154,2)</f>
        <v>0</v>
      </c>
      <c r="K154" s="137"/>
      <c r="L154" s="28"/>
      <c r="M154" s="138" t="s">
        <v>1</v>
      </c>
      <c r="N154" s="139" t="s">
        <v>35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226</v>
      </c>
      <c r="AT154" s="142" t="s">
        <v>111</v>
      </c>
      <c r="AU154" s="142" t="s">
        <v>77</v>
      </c>
      <c r="AY154" s="13" t="s">
        <v>108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3" t="s">
        <v>77</v>
      </c>
      <c r="BK154" s="143">
        <f>ROUND(I154*H154,2)</f>
        <v>0</v>
      </c>
      <c r="BL154" s="13" t="s">
        <v>226</v>
      </c>
      <c r="BM154" s="142" t="s">
        <v>273</v>
      </c>
    </row>
    <row r="155" spans="2:65" s="1" customFormat="1" ht="16.5" customHeight="1" x14ac:dyDescent="0.2">
      <c r="B155" s="129"/>
      <c r="C155" s="130" t="s">
        <v>236</v>
      </c>
      <c r="D155" s="130" t="s">
        <v>111</v>
      </c>
      <c r="E155" s="131" t="s">
        <v>233</v>
      </c>
      <c r="F155" s="132" t="s">
        <v>234</v>
      </c>
      <c r="G155" s="133" t="s">
        <v>140</v>
      </c>
      <c r="H155" s="134">
        <v>1</v>
      </c>
      <c r="I155" s="135"/>
      <c r="J155" s="136">
        <f>ROUND(I155*H155,2)</f>
        <v>0</v>
      </c>
      <c r="K155" s="137"/>
      <c r="L155" s="28"/>
      <c r="M155" s="138" t="s">
        <v>1</v>
      </c>
      <c r="N155" s="139" t="s">
        <v>35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226</v>
      </c>
      <c r="AT155" s="142" t="s">
        <v>111</v>
      </c>
      <c r="AU155" s="142" t="s">
        <v>77</v>
      </c>
      <c r="AY155" s="13" t="s">
        <v>108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3" t="s">
        <v>77</v>
      </c>
      <c r="BK155" s="143">
        <f>ROUND(I155*H155,2)</f>
        <v>0</v>
      </c>
      <c r="BL155" s="13" t="s">
        <v>226</v>
      </c>
      <c r="BM155" s="142" t="s">
        <v>274</v>
      </c>
    </row>
    <row r="156" spans="2:65" s="1" customFormat="1" ht="16.5" customHeight="1" x14ac:dyDescent="0.2">
      <c r="B156" s="129"/>
      <c r="C156" s="130" t="s">
        <v>275</v>
      </c>
      <c r="D156" s="130" t="s">
        <v>111</v>
      </c>
      <c r="E156" s="131" t="s">
        <v>237</v>
      </c>
      <c r="F156" s="132" t="s">
        <v>238</v>
      </c>
      <c r="G156" s="133" t="s">
        <v>140</v>
      </c>
      <c r="H156" s="134">
        <v>1</v>
      </c>
      <c r="I156" s="135"/>
      <c r="J156" s="136">
        <f>ROUND(I156*H156,2)</f>
        <v>0</v>
      </c>
      <c r="K156" s="137"/>
      <c r="L156" s="28"/>
      <c r="M156" s="145" t="s">
        <v>1</v>
      </c>
      <c r="N156" s="146" t="s">
        <v>35</v>
      </c>
      <c r="O156" s="147"/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42" t="s">
        <v>226</v>
      </c>
      <c r="AT156" s="142" t="s">
        <v>111</v>
      </c>
      <c r="AU156" s="142" t="s">
        <v>77</v>
      </c>
      <c r="AY156" s="13" t="s">
        <v>108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3" t="s">
        <v>77</v>
      </c>
      <c r="BK156" s="143">
        <f>ROUND(I156*H156,2)</f>
        <v>0</v>
      </c>
      <c r="BL156" s="13" t="s">
        <v>226</v>
      </c>
      <c r="BM156" s="142" t="s">
        <v>276</v>
      </c>
    </row>
    <row r="157" spans="2:65" s="1" customFormat="1" ht="6.95" customHeight="1" x14ac:dyDescent="0.2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28"/>
    </row>
  </sheetData>
  <autoFilter ref="C119:K156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Stoupačka 2,3,4</vt:lpstr>
      <vt:lpstr>Stoupačka 8-15</vt:lpstr>
      <vt:lpstr>'Rekapitulace stavby'!Názvy_tisku</vt:lpstr>
      <vt:lpstr>'Stoupačka 2,3,4'!Názvy_tisku</vt:lpstr>
      <vt:lpstr>'Stoupačka 8-15'!Názvy_tisku</vt:lpstr>
      <vt:lpstr>'Rekapitulace stavby'!Oblast_tisku</vt:lpstr>
      <vt:lpstr>'Stoupačka 2,3,4'!Oblast_tisku</vt:lpstr>
      <vt:lpstr>'Stoupačka 8-15'!Oblast_tisku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Šupola, Ing.</dc:creator>
  <cp:lastModifiedBy>Michal Šupola, Ing.</cp:lastModifiedBy>
  <dcterms:created xsi:type="dcterms:W3CDTF">2025-10-23T10:13:50Z</dcterms:created>
  <dcterms:modified xsi:type="dcterms:W3CDTF">2025-10-30T10:44:01Z</dcterms:modified>
</cp:coreProperties>
</file>